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activeTab="0"/>
  </bookViews>
  <sheets>
    <sheet name="Chapter 7 Sup" sheetId="1" r:id="rId1"/>
    <sheet name="Learning Curve" sheetId="2" r:id="rId2"/>
    <sheet name="Examples" sheetId="3" r:id="rId3"/>
    <sheet name="Solved Problems" sheetId="4" r:id="rId4"/>
  </sheets>
  <externalReferences>
    <externalReference r:id="rId7"/>
  </externalReferences>
  <definedNames>
    <definedName name="counter14a">'Learning Curve'!$E$3</definedName>
    <definedName name="counter14b">'Learning Curve'!$E$5</definedName>
    <definedName name="counter14c">'Learning Curve'!$I$22</definedName>
    <definedName name="input12a">'[1] Distance'!$D$5,'[1] Distance'!$D$5:$J$5,'[1] Distance'!$E$6:$J$6,'[1] Distance'!$F$7:$J$7,'[1] Distance'!$G$8:$J$8,'[1] Distance'!$H$9:$J$9,'[1] Distance'!$I$10:$J$10,'[1] Distance'!$J$11</definedName>
    <definedName name="input12b">'[1] Distance'!$D$15:$J$15,'[1] Distance'!$E$16:$J$16,'[1] Distance'!$F$17:$J$17,'[1] Distance'!$G$18:$J$18,'[1] Distance'!$H$19:$J$19,'[1] Distance'!$I$20:$J$20,'[1] Distance'!$J$21</definedName>
    <definedName name="input12c">'[1] Distance'!$C$16,'[1] Distance'!$C$17:$D$17,'[1] Distance'!$C$18:$E$18,'[1] Distance'!$C$19:$F$19,'[1] Distance'!$C$20:$G$20,'[1] Distance'!$C$21:$H$21,'[1] Distance'!$C$22:$I$22</definedName>
    <definedName name="_xlnm.Print_Area" localSheetId="1">'Learning Curve'!$A$1:$Q$23</definedName>
  </definedNames>
  <calcPr fullCalcOnLoad="1"/>
</workbook>
</file>

<file path=xl/sharedStrings.xml><?xml version="1.0" encoding="utf-8"?>
<sst xmlns="http://schemas.openxmlformats.org/spreadsheetml/2006/main" count="107" uniqueCount="29">
  <si>
    <t>created by Lee Tangedahl, The University of Montana</t>
  </si>
  <si>
    <t>Copyright © 2001 by The McGraw Hill Companies, Inc.</t>
  </si>
  <si>
    <t>Templates:</t>
  </si>
  <si>
    <t>Examples</t>
  </si>
  <si>
    <t>Solved Problems</t>
  </si>
  <si>
    <t>T7-2: Learning Curves</t>
  </si>
  <si>
    <t>Unit</t>
  </si>
  <si>
    <t>Cum</t>
  </si>
  <si>
    <t>Learning curve percent</t>
  </si>
  <si>
    <t>Time for first unit</t>
  </si>
  <si>
    <t>Total</t>
  </si>
  <si>
    <t>Average</t>
  </si>
  <si>
    <t>Number</t>
  </si>
  <si>
    <t>Time</t>
  </si>
  <si>
    <t xml:space="preserve">Unit Number: </t>
  </si>
  <si>
    <t>1.</t>
  </si>
  <si>
    <t>Supplement to Chapter 7 - Examples</t>
  </si>
  <si>
    <t>Learning Curves</t>
  </si>
  <si>
    <t>2.</t>
  </si>
  <si>
    <t>3.</t>
  </si>
  <si>
    <t>note: use Goal Seek</t>
  </si>
  <si>
    <t>4.</t>
  </si>
  <si>
    <t>2,</t>
  </si>
  <si>
    <t>note: use trial and error on percent</t>
  </si>
  <si>
    <t>Supplement to Chapter 7 - Solved Problems</t>
  </si>
  <si>
    <t>All rights Reserved.</t>
  </si>
  <si>
    <t>See Instructions template for complete instructions.</t>
  </si>
  <si>
    <t>Supplement to Chapter Seven - Learning Curves</t>
  </si>
  <si>
    <r>
      <t xml:space="preserve">Templates to accompany </t>
    </r>
    <r>
      <rPr>
        <b/>
        <u val="single"/>
        <sz val="10"/>
        <rFont val="Arial"/>
        <family val="2"/>
      </rPr>
      <t>Operations Management</t>
    </r>
    <r>
      <rPr>
        <b/>
        <sz val="10"/>
        <rFont val="Arial"/>
        <family val="2"/>
      </rPr>
      <t>, Seventh Edition</t>
    </r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</si>
</sst>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00_)"/>
    <numFmt numFmtId="166" formatCode="0.000"/>
    <numFmt numFmtId="167" formatCode="#,##0.0"/>
    <numFmt numFmtId="168" formatCode=";;;"/>
    <numFmt numFmtId="169" formatCode="0.00_)"/>
    <numFmt numFmtId="170" formatCode="0.00000"/>
    <numFmt numFmtId="171" formatCode="0.0000"/>
    <numFmt numFmtId="172" formatCode="0.000000"/>
    <numFmt numFmtId="173" formatCode="0.0%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u val="single"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right"/>
      <protection hidden="1"/>
    </xf>
    <xf numFmtId="9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2" xfId="0" applyNumberFormat="1" applyFont="1" applyFill="1" applyBorder="1" applyAlignment="1" applyProtection="1">
      <alignment horizontal="center"/>
      <protection locked="0"/>
    </xf>
    <xf numFmtId="0" fontId="1" fillId="2" borderId="3" xfId="0" applyNumberFormat="1" applyFont="1" applyFill="1" applyBorder="1" applyAlignment="1" applyProtection="1">
      <alignment horizontal="center"/>
      <protection locked="0"/>
    </xf>
    <xf numFmtId="0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5" xfId="0" applyNumberFormat="1" applyFont="1" applyFill="1" applyBorder="1" applyAlignment="1" applyProtection="1">
      <alignment horizontal="center"/>
      <protection locked="0"/>
    </xf>
    <xf numFmtId="37" fontId="1" fillId="2" borderId="6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 applyProtection="1" quotePrefix="1">
      <alignment horizontal="left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right"/>
      <protection hidden="1"/>
    </xf>
    <xf numFmtId="9" fontId="0" fillId="0" borderId="0" xfId="0" applyNumberFormat="1" applyAlignment="1" applyProtection="1">
      <alignment/>
      <protection hidden="1"/>
    </xf>
    <xf numFmtId="0" fontId="0" fillId="0" borderId="0" xfId="0" applyAlignment="1" applyProtection="1" quotePrefix="1">
      <alignment horizontal="right"/>
      <protection hidden="1"/>
    </xf>
    <xf numFmtId="0" fontId="0" fillId="0" borderId="7" xfId="0" applyBorder="1" applyAlignment="1" applyProtection="1">
      <alignment horizontal="left"/>
      <protection hidden="1"/>
    </xf>
    <xf numFmtId="165" fontId="0" fillId="0" borderId="0" xfId="0" applyNumberFormat="1" applyAlignment="1" applyProtection="1">
      <alignment/>
      <protection hidden="1"/>
    </xf>
    <xf numFmtId="0" fontId="1" fillId="0" borderId="3" xfId="0" applyFont="1" applyFill="1" applyBorder="1" applyAlignment="1" applyProtection="1" quotePrefix="1">
      <alignment horizontal="left"/>
      <protection hidden="1"/>
    </xf>
    <xf numFmtId="0" fontId="1" fillId="0" borderId="8" xfId="0" applyFont="1" applyFill="1" applyBorder="1" applyAlignment="1" applyProtection="1">
      <alignment horizontal="center"/>
      <protection hidden="1"/>
    </xf>
    <xf numFmtId="0" fontId="1" fillId="0" borderId="1" xfId="0" applyFont="1" applyFill="1" applyBorder="1" applyAlignment="1" applyProtection="1">
      <alignment horizontal="center"/>
      <protection hidden="1"/>
    </xf>
    <xf numFmtId="0" fontId="0" fillId="0" borderId="4" xfId="0" applyBorder="1" applyAlignment="1" applyProtection="1">
      <alignment/>
      <protection hidden="1"/>
    </xf>
    <xf numFmtId="0" fontId="0" fillId="0" borderId="9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1" fillId="0" borderId="5" xfId="0" applyNumberFormat="1" applyFont="1" applyBorder="1" applyAlignment="1" applyProtection="1" quotePrefix="1">
      <alignment horizontal="left"/>
      <protection hidden="1"/>
    </xf>
    <xf numFmtId="0" fontId="1" fillId="0" borderId="7" xfId="0" applyNumberFormat="1" applyFont="1" applyBorder="1" applyAlignment="1" applyProtection="1">
      <alignment horizontal="center"/>
      <protection hidden="1"/>
    </xf>
    <xf numFmtId="0" fontId="1" fillId="0" borderId="2" xfId="0" applyNumberFormat="1" applyFont="1" applyBorder="1" applyAlignment="1" applyProtection="1">
      <alignment horizontal="center"/>
      <protection hidden="1"/>
    </xf>
    <xf numFmtId="0" fontId="1" fillId="0" borderId="0" xfId="0" applyNumberFormat="1" applyFont="1" applyAlignment="1" applyProtection="1">
      <alignment horizontal="center"/>
      <protection hidden="1"/>
    </xf>
    <xf numFmtId="0" fontId="1" fillId="0" borderId="8" xfId="0" applyNumberFormat="1" applyFont="1" applyBorder="1" applyAlignment="1" applyProtection="1">
      <alignment horizontal="center"/>
      <protection hidden="1"/>
    </xf>
    <xf numFmtId="0" fontId="1" fillId="0" borderId="3" xfId="0" applyNumberFormat="1" applyFont="1" applyBorder="1" applyAlignment="1" applyProtection="1" quotePrefix="1">
      <alignment horizontal="center"/>
      <protection hidden="1"/>
    </xf>
    <xf numFmtId="0" fontId="1" fillId="0" borderId="8" xfId="0" applyNumberFormat="1" applyFont="1" applyBorder="1" applyAlignment="1" applyProtection="1" quotePrefix="1">
      <alignment horizontal="center"/>
      <protection hidden="1"/>
    </xf>
    <xf numFmtId="0" fontId="1" fillId="0" borderId="1" xfId="0" applyNumberFormat="1" applyFont="1" applyBorder="1" applyAlignment="1" applyProtection="1" quotePrefix="1">
      <alignment horizontal="center"/>
      <protection hidden="1"/>
    </xf>
    <xf numFmtId="0" fontId="1" fillId="0" borderId="4" xfId="0" applyNumberFormat="1" applyFont="1" applyBorder="1" applyAlignment="1" applyProtection="1" quotePrefix="1">
      <alignment horizontal="center"/>
      <protection hidden="1"/>
    </xf>
    <xf numFmtId="0" fontId="1" fillId="0" borderId="0" xfId="0" applyNumberFormat="1" applyFont="1" applyBorder="1" applyAlignment="1" applyProtection="1" quotePrefix="1">
      <alignment horizontal="center"/>
      <protection hidden="1"/>
    </xf>
    <xf numFmtId="0" fontId="1" fillId="0" borderId="10" xfId="0" applyNumberFormat="1" applyFont="1" applyBorder="1" applyAlignment="1" applyProtection="1" quotePrefix="1">
      <alignment horizontal="center"/>
      <protection hidden="1"/>
    </xf>
    <xf numFmtId="0" fontId="1" fillId="0" borderId="1" xfId="0" applyNumberFormat="1" applyFont="1" applyBorder="1" applyAlignment="1" applyProtection="1">
      <alignment horizontal="center"/>
      <protection hidden="1"/>
    </xf>
    <xf numFmtId="0" fontId="1" fillId="0" borderId="0" xfId="0" applyNumberFormat="1" applyFont="1" applyBorder="1" applyAlignment="1" applyProtection="1">
      <alignment horizontal="center"/>
      <protection hidden="1"/>
    </xf>
    <xf numFmtId="0" fontId="1" fillId="0" borderId="10" xfId="0" applyNumberFormat="1" applyFont="1" applyBorder="1" applyAlignment="1" applyProtection="1">
      <alignment horizontal="center"/>
      <protection hidden="1"/>
    </xf>
    <xf numFmtId="0" fontId="1" fillId="0" borderId="5" xfId="0" applyNumberFormat="1" applyFont="1" applyBorder="1" applyAlignment="1" applyProtection="1" quotePrefix="1">
      <alignment horizontal="center"/>
      <protection hidden="1"/>
    </xf>
    <xf numFmtId="0" fontId="1" fillId="0" borderId="7" xfId="0" applyNumberFormat="1" applyFont="1" applyBorder="1" applyAlignment="1" applyProtection="1" quotePrefix="1">
      <alignment horizontal="center"/>
      <protection hidden="1"/>
    </xf>
    <xf numFmtId="0" fontId="1" fillId="0" borderId="2" xfId="0" applyNumberFormat="1" applyFont="1" applyBorder="1" applyAlignment="1" applyProtection="1" quotePrefix="1">
      <alignment horizontal="center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1" fillId="0" borderId="9" xfId="0" applyNumberFormat="1" applyFont="1" applyBorder="1" applyAlignment="1" applyProtection="1">
      <alignment horizontal="center"/>
      <protection hidden="1"/>
    </xf>
    <xf numFmtId="0" fontId="1" fillId="0" borderId="12" xfId="0" applyNumberFormat="1" applyFont="1" applyBorder="1" applyAlignment="1" applyProtection="1">
      <alignment horizontal="center"/>
      <protection hidden="1"/>
    </xf>
    <xf numFmtId="0" fontId="1" fillId="0" borderId="0" xfId="0" applyFont="1" applyAlignment="1">
      <alignment horizontal="right"/>
    </xf>
    <xf numFmtId="0" fontId="1" fillId="0" borderId="0" xfId="0" applyFont="1" applyAlignment="1" quotePrefix="1">
      <alignment horizontal="right"/>
    </xf>
    <xf numFmtId="0" fontId="1" fillId="0" borderId="0" xfId="0" applyFont="1" applyAlignment="1">
      <alignment horizontal="left"/>
    </xf>
    <xf numFmtId="0" fontId="6" fillId="0" borderId="0" xfId="0" applyFont="1" applyAlignment="1" applyProtection="1">
      <alignment horizontal="left"/>
      <protection hidden="1"/>
    </xf>
    <xf numFmtId="0" fontId="5" fillId="0" borderId="0" xfId="20" applyAlignment="1" applyProtection="1">
      <alignment horizontal="left"/>
      <protection hidden="1"/>
    </xf>
    <xf numFmtId="0" fontId="5" fillId="0" borderId="0" xfId="20" applyAlignment="1">
      <alignment/>
    </xf>
    <xf numFmtId="0" fontId="5" fillId="0" borderId="0" xfId="20" applyAlignment="1" applyProtection="1">
      <alignment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25"/>
          <c:y val="0"/>
          <c:w val="0.97675"/>
          <c:h val="0.832"/>
        </c:manualLayout>
      </c:layout>
      <c:scatterChart>
        <c:scatterStyle val="smooth"/>
        <c:varyColors val="0"/>
        <c:ser>
          <c:idx val="1"/>
          <c:order val="0"/>
          <c:tx>
            <c:strRef>
              <c:f>'Learning Curve'!$X$1</c:f>
              <c:strCache>
                <c:ptCount val="1"/>
                <c:pt idx="0">
                  <c:v>60%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'Learning Curve'!$U$2:$U$41</c:f>
              <c:numCache>
                <c:ptCount val="4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</c:numCache>
            </c:numRef>
          </c:xVal>
          <c:yVal>
            <c:numRef>
              <c:f>'Learning Curve'!$X$2:$X$41</c:f>
              <c:numCache>
                <c:ptCount val="40"/>
                <c:pt idx="0">
                  <c:v>10</c:v>
                </c:pt>
                <c:pt idx="1">
                  <c:v>6</c:v>
                </c:pt>
                <c:pt idx="2">
                  <c:v>4.450184851229136</c:v>
                </c:pt>
                <c:pt idx="3">
                  <c:v>3.599999999999999</c:v>
                </c:pt>
                <c:pt idx="4">
                  <c:v>3.0540993139902435</c:v>
                </c:pt>
                <c:pt idx="5">
                  <c:v>2.670110910737482</c:v>
                </c:pt>
                <c:pt idx="6">
                  <c:v>2.3833719335492525</c:v>
                </c:pt>
                <c:pt idx="7">
                  <c:v>2.16</c:v>
                </c:pt>
                <c:pt idx="8">
                  <c:v>1.9804145210109287</c:v>
                </c:pt>
                <c:pt idx="9">
                  <c:v>1.8324595883941455</c:v>
                </c:pt>
                <c:pt idx="10">
                  <c:v>1.708163434658654</c:v>
                </c:pt>
                <c:pt idx="11">
                  <c:v>1.602066546442489</c:v>
                </c:pt>
                <c:pt idx="12">
                  <c:v>1.5102960115688044</c:v>
                </c:pt>
                <c:pt idx="13">
                  <c:v>1.4300231601295517</c:v>
                </c:pt>
                <c:pt idx="14">
                  <c:v>1.3591306501268676</c:v>
                </c:pt>
                <c:pt idx="15">
                  <c:v>1.2959999999999996</c:v>
                </c:pt>
                <c:pt idx="16">
                  <c:v>1.239371427135035</c:v>
                </c:pt>
                <c:pt idx="17">
                  <c:v>1.1882487126065577</c:v>
                </c:pt>
                <c:pt idx="18">
                  <c:v>1.141833006122547</c:v>
                </c:pt>
                <c:pt idx="19">
                  <c:v>1.0994757530364874</c:v>
                </c:pt>
                <c:pt idx="20">
                  <c:v>1.0606445673525577</c:v>
                </c:pt>
                <c:pt idx="21">
                  <c:v>1.0248980607951923</c:v>
                </c:pt>
                <c:pt idx="22">
                  <c:v>0.9918669885077909</c:v>
                </c:pt>
                <c:pt idx="23">
                  <c:v>0.9612399278654933</c:v>
                </c:pt>
                <c:pt idx="24">
                  <c:v>0.9327522619715676</c:v>
                </c:pt>
                <c:pt idx="25">
                  <c:v>0.9061776069412825</c:v>
                </c:pt>
                <c:pt idx="26">
                  <c:v>0.881321070055704</c:v>
                </c:pt>
                <c:pt idx="27">
                  <c:v>0.8580138960777308</c:v>
                </c:pt>
                <c:pt idx="28">
                  <c:v>0.8361091777033534</c:v>
                </c:pt>
                <c:pt idx="29">
                  <c:v>0.8154783900761204</c:v>
                </c:pt>
                <c:pt idx="30">
                  <c:v>0.7960085694790543</c:v>
                </c:pt>
                <c:pt idx="31">
                  <c:v>0.7776</c:v>
                </c:pt>
                <c:pt idx="32">
                  <c:v>0.7601643040341473</c:v>
                </c:pt>
                <c:pt idx="33">
                  <c:v>0.7436228562810209</c:v>
                </c:pt>
                <c:pt idx="34">
                  <c:v>0.7279054587236371</c:v>
                </c:pt>
                <c:pt idx="35">
                  <c:v>0.7129492275639344</c:v>
                </c:pt>
                <c:pt idx="36">
                  <c:v>0.6986976533784389</c:v>
                </c:pt>
                <c:pt idx="37">
                  <c:v>0.685099803673528</c:v>
                </c:pt>
                <c:pt idx="38">
                  <c:v>0.6721096431555278</c:v>
                </c:pt>
                <c:pt idx="39">
                  <c:v>0.6596854518218925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'Learning Curve'!$Y$1</c:f>
              <c:strCache>
                <c:ptCount val="1"/>
                <c:pt idx="0">
                  <c:v>70%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'Learning Curve'!$U$2:$U$41</c:f>
              <c:numCache>
                <c:ptCount val="4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</c:numCache>
            </c:numRef>
          </c:xVal>
          <c:yVal>
            <c:numRef>
              <c:f>'Learning Curve'!$Y$2:$Y$41</c:f>
              <c:numCache>
                <c:ptCount val="40"/>
                <c:pt idx="0">
                  <c:v>10</c:v>
                </c:pt>
                <c:pt idx="1">
                  <c:v>7</c:v>
                </c:pt>
                <c:pt idx="2">
                  <c:v>5.681803397521215</c:v>
                </c:pt>
                <c:pt idx="3">
                  <c:v>4.899999999999999</c:v>
                </c:pt>
                <c:pt idx="4">
                  <c:v>4.368464262165496</c:v>
                </c:pt>
                <c:pt idx="5">
                  <c:v>3.977262378264852</c:v>
                </c:pt>
                <c:pt idx="6">
                  <c:v>3.6739667385471373</c:v>
                </c:pt>
                <c:pt idx="7">
                  <c:v>3.4299999999999993</c:v>
                </c:pt>
                <c:pt idx="8">
                  <c:v>3.2282889848083633</c:v>
                </c:pt>
                <c:pt idx="9">
                  <c:v>3.057924983515847</c:v>
                </c:pt>
                <c:pt idx="10">
                  <c:v>2.9115701739982223</c:v>
                </c:pt>
                <c:pt idx="11">
                  <c:v>2.7840836647853964</c:v>
                </c:pt>
                <c:pt idx="12">
                  <c:v>2.6717427209727673</c:v>
                </c:pt>
                <c:pt idx="13">
                  <c:v>2.5717767169829964</c:v>
                </c:pt>
                <c:pt idx="14">
                  <c:v>2.4820755086721933</c:v>
                </c:pt>
                <c:pt idx="15">
                  <c:v>2.4009999999999994</c:v>
                </c:pt>
                <c:pt idx="16">
                  <c:v>2.3272551204791863</c:v>
                </c:pt>
                <c:pt idx="17">
                  <c:v>2.259802289365855</c:v>
                </c:pt>
                <c:pt idx="18">
                  <c:v>2.1977976379158712</c:v>
                </c:pt>
                <c:pt idx="19">
                  <c:v>2.1405474884610927</c:v>
                </c:pt>
                <c:pt idx="20">
                  <c:v>2.087475669745707</c:v>
                </c:pt>
                <c:pt idx="21">
                  <c:v>2.038099121798756</c:v>
                </c:pt>
                <c:pt idx="22">
                  <c:v>1.9920094157114823</c:v>
                </c:pt>
                <c:pt idx="23">
                  <c:v>1.9488585653497772</c:v>
                </c:pt>
                <c:pt idx="24">
                  <c:v>1.908348000981713</c:v>
                </c:pt>
                <c:pt idx="25">
                  <c:v>1.8702199046809374</c:v>
                </c:pt>
                <c:pt idx="26">
                  <c:v>1.834250332206448</c:v>
                </c:pt>
                <c:pt idx="27">
                  <c:v>1.8002437018880975</c:v>
                </c:pt>
                <c:pt idx="28">
                  <c:v>1.7680283407120636</c:v>
                </c:pt>
                <c:pt idx="29">
                  <c:v>1.7374528560705347</c:v>
                </c:pt>
                <c:pt idx="30">
                  <c:v>1.7083831582319005</c:v>
                </c:pt>
                <c:pt idx="31">
                  <c:v>1.6806999999999994</c:v>
                </c:pt>
                <c:pt idx="32">
                  <c:v>1.6542969306744544</c:v>
                </c:pt>
                <c:pt idx="33">
                  <c:v>1.6290785843354305</c:v>
                </c:pt>
                <c:pt idx="34">
                  <c:v>1.6049592397727894</c:v>
                </c:pt>
                <c:pt idx="35">
                  <c:v>1.5818616025560983</c:v>
                </c:pt>
                <c:pt idx="36">
                  <c:v>1.5597157698652482</c:v>
                </c:pt>
                <c:pt idx="37">
                  <c:v>1.5384583465411097</c:v>
                </c:pt>
                <c:pt idx="38">
                  <c:v>1.5180316869325652</c:v>
                </c:pt>
                <c:pt idx="39">
                  <c:v>1.4983832419227647</c:v>
                </c:pt>
              </c:numCache>
            </c:numRef>
          </c:yVal>
          <c:smooth val="1"/>
        </c:ser>
        <c:ser>
          <c:idx val="3"/>
          <c:order val="2"/>
          <c:tx>
            <c:strRef>
              <c:f>'Learning Curve'!$Z$1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'Learning Curve'!$Z$2:$Z$41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yVal>
          <c:smooth val="1"/>
        </c:ser>
        <c:ser>
          <c:idx val="4"/>
          <c:order val="3"/>
          <c:tx>
            <c:strRef>
              <c:f>'Learning Curve'!$AA$1</c:f>
              <c:strCache>
                <c:ptCount val="1"/>
                <c:pt idx="0">
                  <c:v>90%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'Learning Curve'!$AA$2:$AA$41</c:f>
              <c:numCache>
                <c:ptCount val="40"/>
                <c:pt idx="0">
                  <c:v>10</c:v>
                </c:pt>
                <c:pt idx="1">
                  <c:v>9</c:v>
                </c:pt>
                <c:pt idx="2">
                  <c:v>8.462059863123418</c:v>
                </c:pt>
                <c:pt idx="3">
                  <c:v>8.100000000000001</c:v>
                </c:pt>
                <c:pt idx="4">
                  <c:v>7.829867216803844</c:v>
                </c:pt>
                <c:pt idx="5">
                  <c:v>7.6158538768110775</c:v>
                </c:pt>
                <c:pt idx="6">
                  <c:v>7.43947833982242</c:v>
                </c:pt>
                <c:pt idx="7">
                  <c:v>7.290000000000001</c:v>
                </c:pt>
                <c:pt idx="8">
                  <c:v>7.160645712708432</c:v>
                </c:pt>
                <c:pt idx="9">
                  <c:v>7.04688049512346</c:v>
                </c:pt>
                <c:pt idx="10">
                  <c:v>6.945525183846098</c:v>
                </c:pt>
                <c:pt idx="11">
                  <c:v>6.854268489129969</c:v>
                </c:pt>
                <c:pt idx="12">
                  <c:v>6.771379658084511</c:v>
                </c:pt>
                <c:pt idx="13">
                  <c:v>6.695530505840179</c:v>
                </c:pt>
                <c:pt idx="14">
                  <c:v>6.6256805108901675</c:v>
                </c:pt>
                <c:pt idx="15">
                  <c:v>6.561</c:v>
                </c:pt>
                <c:pt idx="16">
                  <c:v>6.500817253512617</c:v>
                </c:pt>
                <c:pt idx="17">
                  <c:v>6.444581141437588</c:v>
                </c:pt>
                <c:pt idx="18">
                  <c:v>6.391834137656241</c:v>
                </c:pt>
                <c:pt idx="19">
                  <c:v>6.342192445611113</c:v>
                </c:pt>
                <c:pt idx="20">
                  <c:v>6.295331106198735</c:v>
                </c:pt>
                <c:pt idx="21">
                  <c:v>6.250972665461489</c:v>
                </c:pt>
                <c:pt idx="22">
                  <c:v>6.208878430901131</c:v>
                </c:pt>
                <c:pt idx="23">
                  <c:v>6.168841640216972</c:v>
                </c:pt>
                <c:pt idx="24">
                  <c:v>6.130682063277957</c:v>
                </c:pt>
                <c:pt idx="25">
                  <c:v>6.09424169227606</c:v>
                </c:pt>
                <c:pt idx="26">
                  <c:v>6.05938126795568</c:v>
                </c:pt>
                <c:pt idx="27">
                  <c:v>6.025977455256161</c:v>
                </c:pt>
                <c:pt idx="28">
                  <c:v>5.993920528460538</c:v>
                </c:pt>
                <c:pt idx="29">
                  <c:v>5.963112459801151</c:v>
                </c:pt>
                <c:pt idx="30">
                  <c:v>5.933465330296041</c:v>
                </c:pt>
                <c:pt idx="31">
                  <c:v>5.9049</c:v>
                </c:pt>
                <c:pt idx="32">
                  <c:v>5.8773449886536975</c:v>
                </c:pt>
                <c:pt idx="33">
                  <c:v>5.850735528161355</c:v>
                </c:pt>
                <c:pt idx="34">
                  <c:v>5.8250127563097855</c:v>
                </c:pt>
                <c:pt idx="35">
                  <c:v>5.8001230272938304</c:v>
                </c:pt>
                <c:pt idx="36">
                  <c:v>5.776017319393479</c:v>
                </c:pt>
                <c:pt idx="37">
                  <c:v>5.752650723890618</c:v>
                </c:pt>
                <c:pt idx="38">
                  <c:v>5.729982002264732</c:v>
                </c:pt>
                <c:pt idx="39">
                  <c:v>5.7079732010500015</c:v>
                </c:pt>
              </c:numCache>
            </c:numRef>
          </c:yVal>
          <c:smooth val="1"/>
        </c:ser>
        <c:ser>
          <c:idx val="0"/>
          <c:order val="4"/>
          <c:tx>
            <c:strRef>
              <c:f>'Learning Curve'!$V$1</c:f>
              <c:strCache>
                <c:ptCount val="1"/>
                <c:pt idx="0">
                  <c:v>80%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'Learning Curve'!$V$2:$V$41</c:f>
              <c:numCache>
                <c:ptCount val="40"/>
                <c:pt idx="0">
                  <c:v>10</c:v>
                </c:pt>
                <c:pt idx="1">
                  <c:v>8</c:v>
                </c:pt>
                <c:pt idx="2">
                  <c:v>7.021037027785601</c:v>
                </c:pt>
                <c:pt idx="3">
                  <c:v>6.400000000000001</c:v>
                </c:pt>
                <c:pt idx="4">
                  <c:v>5.956373436127807</c:v>
                </c:pt>
                <c:pt idx="5">
                  <c:v>5.616829622228482</c:v>
                </c:pt>
                <c:pt idx="6">
                  <c:v>5.3448952465612365</c:v>
                </c:pt>
                <c:pt idx="7">
                  <c:v>5.12</c:v>
                </c:pt>
                <c:pt idx="8">
                  <c:v>4.929496094553648</c:v>
                </c:pt>
                <c:pt idx="9">
                  <c:v>4.765098748902244</c:v>
                </c:pt>
                <c:pt idx="10">
                  <c:v>4.62111138682534</c:v>
                </c:pt>
                <c:pt idx="11">
                  <c:v>4.4934636977827855</c:v>
                </c:pt>
                <c:pt idx="12">
                  <c:v>4.379155216601238</c:v>
                </c:pt>
                <c:pt idx="13">
                  <c:v>4.275916197248989</c:v>
                </c:pt>
                <c:pt idx="14">
                  <c:v>4.181991844637189</c:v>
                </c:pt>
                <c:pt idx="15">
                  <c:v>4.096000000000001</c:v>
                </c:pt>
                <c:pt idx="16">
                  <c:v>4.016834355814091</c:v>
                </c:pt>
                <c:pt idx="17">
                  <c:v>3.9435968756429185</c:v>
                </c:pt>
                <c:pt idx="18">
                  <c:v>3.8755495105243067</c:v>
                </c:pt>
                <c:pt idx="19">
                  <c:v>3.812078999121797</c:v>
                </c:pt>
                <c:pt idx="20">
                  <c:v>3.752670743574169</c:v>
                </c:pt>
                <c:pt idx="21">
                  <c:v>3.696889109460271</c:v>
                </c:pt>
                <c:pt idx="22">
                  <c:v>3.64436235599169</c:v>
                </c:pt>
                <c:pt idx="23">
                  <c:v>3.5947709582262286</c:v>
                </c:pt>
                <c:pt idx="24">
                  <c:v>3.5478384510608976</c:v>
                </c:pt>
                <c:pt idx="25">
                  <c:v>3.5033241732809905</c:v>
                </c:pt>
                <c:pt idx="26">
                  <c:v>3.461017460818567</c:v>
                </c:pt>
                <c:pt idx="27">
                  <c:v>3.420732957799192</c:v>
                </c:pt>
                <c:pt idx="28">
                  <c:v>3.3823067986789783</c:v>
                </c:pt>
                <c:pt idx="29">
                  <c:v>3.3455934757097507</c:v>
                </c:pt>
                <c:pt idx="30">
                  <c:v>3.310463250356059</c:v>
                </c:pt>
                <c:pt idx="31">
                  <c:v>3.2768000000000006</c:v>
                </c:pt>
                <c:pt idx="32">
                  <c:v>3.244499415642238</c:v>
                </c:pt>
                <c:pt idx="33">
                  <c:v>3.213467484651273</c:v>
                </c:pt>
                <c:pt idx="34">
                  <c:v>3.183619206550313</c:v>
                </c:pt>
                <c:pt idx="35">
                  <c:v>3.1548775005143352</c:v>
                </c:pt>
                <c:pt idx="36">
                  <c:v>3.127172271507069</c:v>
                </c:pt>
                <c:pt idx="37">
                  <c:v>3.100439608419445</c:v>
                </c:pt>
                <c:pt idx="38">
                  <c:v>3.074621092617778</c:v>
                </c:pt>
                <c:pt idx="39">
                  <c:v>3.049663199297437</c:v>
                </c:pt>
              </c:numCache>
            </c:numRef>
          </c:yVal>
          <c:smooth val="1"/>
        </c:ser>
        <c:ser>
          <c:idx val="5"/>
          <c:order val="5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'Learning Curve'!$I$17:$I$18</c:f>
              <c:numCache>
                <c:ptCount val="2"/>
                <c:pt idx="0">
                  <c:v>8</c:v>
                </c:pt>
                <c:pt idx="1">
                  <c:v>8</c:v>
                </c:pt>
              </c:numCache>
            </c:numRef>
          </c:xVal>
          <c:yVal>
            <c:numRef>
              <c:f>'Learning Curve'!$J$17:$J$18</c:f>
              <c:numCache>
                <c:ptCount val="2"/>
                <c:pt idx="0">
                  <c:v>0</c:v>
                </c:pt>
                <c:pt idx="1">
                  <c:v>5.12</c:v>
                </c:pt>
              </c:numCache>
            </c:numRef>
          </c:yVal>
          <c:smooth val="1"/>
        </c:ser>
        <c:axId val="66228611"/>
        <c:axId val="59186588"/>
      </c:scatterChart>
      <c:valAx>
        <c:axId val="662286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Unit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9186588"/>
        <c:crosses val="autoZero"/>
        <c:crossBetween val="midCat"/>
        <c:dispUnits/>
      </c:valAx>
      <c:valAx>
        <c:axId val="591865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Unit 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622861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egendEntry>
        <c:idx val="5"/>
        <c:delete val="1"/>
      </c:legendEntry>
      <c:layout>
        <c:manualLayout>
          <c:xMode val="edge"/>
          <c:yMode val="edge"/>
          <c:x val="0"/>
          <c:y val="0.90225"/>
          <c:w val="0.582"/>
          <c:h val="0.0662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180975</xdr:colOff>
      <xdr:row>0</xdr:row>
      <xdr:rowOff>38100</xdr:rowOff>
    </xdr:from>
    <xdr:to>
      <xdr:col>16</xdr:col>
      <xdr:colOff>371475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2714625" y="38100"/>
        <a:ext cx="6581775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9525</xdr:colOff>
      <xdr:row>1</xdr:row>
      <xdr:rowOff>38100</xdr:rowOff>
    </xdr:from>
    <xdr:to>
      <xdr:col>5</xdr:col>
      <xdr:colOff>161925</xdr:colOff>
      <xdr:row>3</xdr:row>
      <xdr:rowOff>9525</xdr:rowOff>
    </xdr:to>
    <xdr:pic>
      <xdr:nvPicPr>
        <xdr:cNvPr id="2" name="Spin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43175" y="200025"/>
          <a:ext cx="1524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3</xdr:row>
      <xdr:rowOff>28575</xdr:rowOff>
    </xdr:from>
    <xdr:to>
      <xdr:col>5</xdr:col>
      <xdr:colOff>161925</xdr:colOff>
      <xdr:row>5</xdr:row>
      <xdr:rowOff>0</xdr:rowOff>
    </xdr:to>
    <xdr:pic>
      <xdr:nvPicPr>
        <xdr:cNvPr id="3" name="Spin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43175" y="533400"/>
          <a:ext cx="1524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</xdr:colOff>
      <xdr:row>20</xdr:row>
      <xdr:rowOff>28575</xdr:rowOff>
    </xdr:from>
    <xdr:to>
      <xdr:col>9</xdr:col>
      <xdr:colOff>161925</xdr:colOff>
      <xdr:row>22</xdr:row>
      <xdr:rowOff>0</xdr:rowOff>
    </xdr:to>
    <xdr:pic>
      <xdr:nvPicPr>
        <xdr:cNvPr id="4" name="SpinButton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67275" y="3333750"/>
          <a:ext cx="1524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\IRWIN\Current0\Chap6Instructor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pter 6"/>
      <sheetName val="Line Balancing"/>
      <sheetName val=" Distance"/>
      <sheetName val="Examples"/>
      <sheetName val="Solved Problems"/>
      <sheetName val="Problems"/>
      <sheetName val="Macros"/>
    </sheetNames>
    <sheetDataSet>
      <sheetData sheetId="2">
        <row r="5">
          <cell r="D5">
            <v>20</v>
          </cell>
          <cell r="E5">
            <v>40</v>
          </cell>
        </row>
        <row r="6">
          <cell r="E6">
            <v>30</v>
          </cell>
        </row>
        <row r="15">
          <cell r="D15">
            <v>10</v>
          </cell>
          <cell r="E15">
            <v>80</v>
          </cell>
        </row>
        <row r="16">
          <cell r="C16">
            <v>20</v>
          </cell>
          <cell r="E16">
            <v>30</v>
          </cell>
        </row>
        <row r="17">
          <cell r="C17">
            <v>90</v>
          </cell>
          <cell r="D17">
            <v>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D19"/>
  <sheetViews>
    <sheetView tabSelected="1" workbookViewId="0" topLeftCell="A1">
      <selection activeCell="B1" sqref="B1"/>
    </sheetView>
  </sheetViews>
  <sheetFormatPr defaultColWidth="9.140625" defaultRowHeight="12.75"/>
  <cols>
    <col min="1" max="1" width="2.7109375" style="0" customWidth="1"/>
    <col min="2" max="2" width="6.7109375" style="0" customWidth="1"/>
    <col min="3" max="3" width="16.7109375" style="0" customWidth="1"/>
    <col min="4" max="4" width="62.28125" style="0" customWidth="1"/>
    <col min="5" max="5" width="2.7109375" style="0" customWidth="1"/>
  </cols>
  <sheetData>
    <row r="1" spans="2:4" ht="12.75">
      <c r="B1" s="1" t="s">
        <v>28</v>
      </c>
      <c r="C1" s="2"/>
      <c r="D1" s="2"/>
    </row>
    <row r="2" spans="2:4" ht="12.75">
      <c r="B2" s="1" t="s">
        <v>0</v>
      </c>
      <c r="C2" s="2"/>
      <c r="D2" s="2"/>
    </row>
    <row r="3" spans="2:4" ht="12.75">
      <c r="B3" s="1" t="s">
        <v>1</v>
      </c>
      <c r="C3" s="2"/>
      <c r="D3" s="2"/>
    </row>
    <row r="4" spans="2:4" ht="12.75">
      <c r="B4" s="1" t="s">
        <v>25</v>
      </c>
      <c r="C4" s="2"/>
      <c r="D4" s="2"/>
    </row>
    <row r="5" spans="2:4" ht="12.75">
      <c r="B5" s="1"/>
      <c r="C5" s="2"/>
      <c r="D5" s="2"/>
    </row>
    <row r="7" ht="12.75">
      <c r="B7" s="3" t="s">
        <v>27</v>
      </c>
    </row>
    <row r="9" spans="3:4" ht="12.75">
      <c r="C9" s="3" t="s">
        <v>2</v>
      </c>
      <c r="D9" s="48" t="s">
        <v>17</v>
      </c>
    </row>
    <row r="11" ht="12.75">
      <c r="C11" s="49" t="s">
        <v>3</v>
      </c>
    </row>
    <row r="13" ht="12.75">
      <c r="C13" s="49" t="s">
        <v>4</v>
      </c>
    </row>
    <row r="15" ht="12.75">
      <c r="C15" s="50"/>
    </row>
    <row r="17" spans="2:3" ht="12.75">
      <c r="B17" s="3" t="s">
        <v>26</v>
      </c>
      <c r="C17" s="3"/>
    </row>
    <row r="19" ht="12.75">
      <c r="C19" s="3"/>
    </row>
  </sheetData>
  <sheetProtection password="A753" sheet="1" objects="1" scenarios="1"/>
  <hyperlinks>
    <hyperlink ref="D9" location="'Learning Curve'!A1" display="Learning Curves"/>
    <hyperlink ref="C11" location="Examples!A1" display="Examples"/>
    <hyperlink ref="C13" location="'Solved Problems'!A1" display="Solved Problems"/>
  </hyperlinks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4"/>
  <dimension ref="A1:AA41"/>
  <sheetViews>
    <sheetView workbookViewId="0" topLeftCell="A1">
      <selection activeCell="A1" sqref="A1"/>
    </sheetView>
  </sheetViews>
  <sheetFormatPr defaultColWidth="9.140625" defaultRowHeight="12.75"/>
  <cols>
    <col min="1" max="1" width="3.140625" style="12" customWidth="1"/>
    <col min="2" max="18" width="8.7109375" style="12" customWidth="1"/>
    <col min="19" max="19" width="3.28125" style="12" customWidth="1"/>
    <col min="20" max="16384" width="9.140625" style="12" customWidth="1"/>
  </cols>
  <sheetData>
    <row r="1" spans="1:27" ht="12.75">
      <c r="A1" s="47" t="s">
        <v>17</v>
      </c>
      <c r="U1" s="13" t="s">
        <v>6</v>
      </c>
      <c r="V1" s="14">
        <f>E3</f>
        <v>0.8</v>
      </c>
      <c r="W1" s="15" t="s">
        <v>7</v>
      </c>
      <c r="X1" s="14">
        <f>IF($V$1=0.6,"",0.6)</f>
        <v>0.6</v>
      </c>
      <c r="Y1" s="14">
        <f>IF($V$1=0.7,"",0.7)</f>
        <v>0.7</v>
      </c>
      <c r="Z1" s="14">
        <f>IF($V$1=0.8,"",0.8)</f>
      </c>
      <c r="AA1" s="14">
        <f>IF($V$1=0.9,"",0.9)</f>
        <v>0.9</v>
      </c>
    </row>
    <row r="2" spans="1:27" ht="13.5" thickBot="1">
      <c r="A2" s="11"/>
      <c r="E2" s="16"/>
      <c r="U2" s="12">
        <v>1</v>
      </c>
      <c r="V2" s="17">
        <f aca="true" t="shared" si="0" ref="V2:V41">$E$5*$U2^(LN(V$1)/LN(2))</f>
        <v>10</v>
      </c>
      <c r="W2" s="17">
        <f>+V2</f>
        <v>10</v>
      </c>
      <c r="X2" s="17">
        <f aca="true" t="shared" si="1" ref="X2:AA21">$E$5*$U2^(LN(X$1)/LN(2))</f>
        <v>10</v>
      </c>
      <c r="Y2" s="17">
        <f t="shared" si="1"/>
        <v>10</v>
      </c>
      <c r="Z2" s="17" t="e">
        <f t="shared" si="1"/>
        <v>#VALUE!</v>
      </c>
      <c r="AA2" s="17">
        <f t="shared" si="1"/>
        <v>10</v>
      </c>
    </row>
    <row r="3" spans="1:27" ht="13.5" thickBot="1">
      <c r="A3" s="11"/>
      <c r="B3" s="18" t="s">
        <v>8</v>
      </c>
      <c r="C3" s="19"/>
      <c r="D3" s="20"/>
      <c r="E3" s="5">
        <v>0.8</v>
      </c>
      <c r="F3" s="21"/>
      <c r="T3" s="14"/>
      <c r="U3" s="12">
        <v>2</v>
      </c>
      <c r="V3" s="17">
        <f t="shared" si="0"/>
        <v>8</v>
      </c>
      <c r="W3" s="17">
        <f aca="true" t="shared" si="2" ref="W3:W41">+W2+V3</f>
        <v>18</v>
      </c>
      <c r="X3" s="17">
        <f t="shared" si="1"/>
        <v>6</v>
      </c>
      <c r="Y3" s="17">
        <f t="shared" si="1"/>
        <v>7</v>
      </c>
      <c r="Z3" s="17" t="e">
        <f t="shared" si="1"/>
        <v>#VALUE!</v>
      </c>
      <c r="AA3" s="17">
        <f t="shared" si="1"/>
        <v>9</v>
      </c>
    </row>
    <row r="4" spans="2:27" ht="13.5" thickBot="1">
      <c r="B4" s="22"/>
      <c r="C4" s="22"/>
      <c r="D4" s="22"/>
      <c r="E4" s="22"/>
      <c r="F4" s="23"/>
      <c r="T4" s="17"/>
      <c r="U4" s="12">
        <f aca="true" t="shared" si="3" ref="U4:U16">U3+$U$3-$U$2</f>
        <v>3</v>
      </c>
      <c r="V4" s="17">
        <f t="shared" si="0"/>
        <v>7.021037027785601</v>
      </c>
      <c r="W4" s="17">
        <f t="shared" si="2"/>
        <v>25.021037027785603</v>
      </c>
      <c r="X4" s="17">
        <f t="shared" si="1"/>
        <v>4.450184851229136</v>
      </c>
      <c r="Y4" s="17">
        <f t="shared" si="1"/>
        <v>5.681803397521215</v>
      </c>
      <c r="Z4" s="17" t="e">
        <f t="shared" si="1"/>
        <v>#VALUE!</v>
      </c>
      <c r="AA4" s="17">
        <f t="shared" si="1"/>
        <v>8.462059863123418</v>
      </c>
    </row>
    <row r="5" spans="2:27" ht="13.5" thickBot="1">
      <c r="B5" s="24" t="s">
        <v>9</v>
      </c>
      <c r="C5" s="25"/>
      <c r="D5" s="26"/>
      <c r="E5" s="6">
        <v>10</v>
      </c>
      <c r="T5" s="17"/>
      <c r="U5" s="12">
        <f t="shared" si="3"/>
        <v>4</v>
      </c>
      <c r="V5" s="17">
        <f t="shared" si="0"/>
        <v>6.400000000000001</v>
      </c>
      <c r="W5" s="17">
        <f t="shared" si="2"/>
        <v>31.421037027785605</v>
      </c>
      <c r="X5" s="17">
        <f t="shared" si="1"/>
        <v>3.599999999999999</v>
      </c>
      <c r="Y5" s="17">
        <f t="shared" si="1"/>
        <v>4.899999999999999</v>
      </c>
      <c r="Z5" s="17" t="e">
        <f t="shared" si="1"/>
        <v>#VALUE!</v>
      </c>
      <c r="AA5" s="17">
        <f t="shared" si="1"/>
        <v>8.100000000000001</v>
      </c>
    </row>
    <row r="6" spans="1:27" ht="13.5" thickBot="1">
      <c r="A6" s="11"/>
      <c r="B6" s="27"/>
      <c r="C6" s="27"/>
      <c r="D6" s="27"/>
      <c r="E6" s="28"/>
      <c r="T6" s="17"/>
      <c r="U6" s="12">
        <f t="shared" si="3"/>
        <v>5</v>
      </c>
      <c r="V6" s="17">
        <f t="shared" si="0"/>
        <v>5.956373436127807</v>
      </c>
      <c r="W6" s="17">
        <f t="shared" si="2"/>
        <v>37.377410463913414</v>
      </c>
      <c r="X6" s="17">
        <f t="shared" si="1"/>
        <v>3.0540993139902435</v>
      </c>
      <c r="Y6" s="17">
        <f t="shared" si="1"/>
        <v>4.368464262165496</v>
      </c>
      <c r="Z6" s="17" t="e">
        <f t="shared" si="1"/>
        <v>#VALUE!</v>
      </c>
      <c r="AA6" s="17">
        <f t="shared" si="1"/>
        <v>7.829867216803844</v>
      </c>
    </row>
    <row r="7" spans="1:27" ht="12.75">
      <c r="A7" s="11"/>
      <c r="B7" s="29" t="s">
        <v>6</v>
      </c>
      <c r="C7" s="30" t="s">
        <v>6</v>
      </c>
      <c r="D7" s="30" t="s">
        <v>10</v>
      </c>
      <c r="E7" s="31" t="s">
        <v>11</v>
      </c>
      <c r="T7" s="17"/>
      <c r="U7" s="12">
        <f t="shared" si="3"/>
        <v>6</v>
      </c>
      <c r="V7" s="17">
        <f t="shared" si="0"/>
        <v>5.616829622228482</v>
      </c>
      <c r="W7" s="17">
        <f t="shared" si="2"/>
        <v>42.99424008614189</v>
      </c>
      <c r="X7" s="17">
        <f t="shared" si="1"/>
        <v>2.670110910737482</v>
      </c>
      <c r="Y7" s="17">
        <f t="shared" si="1"/>
        <v>3.977262378264852</v>
      </c>
      <c r="Z7" s="17" t="e">
        <f t="shared" si="1"/>
        <v>#VALUE!</v>
      </c>
      <c r="AA7" s="17">
        <f t="shared" si="1"/>
        <v>7.6158538768110775</v>
      </c>
    </row>
    <row r="8" spans="1:27" ht="13.5" thickBot="1">
      <c r="A8" s="11"/>
      <c r="B8" s="32" t="s">
        <v>12</v>
      </c>
      <c r="C8" s="33" t="s">
        <v>13</v>
      </c>
      <c r="D8" s="33" t="s">
        <v>13</v>
      </c>
      <c r="E8" s="34" t="s">
        <v>13</v>
      </c>
      <c r="T8" s="17"/>
      <c r="U8" s="12">
        <f t="shared" si="3"/>
        <v>7</v>
      </c>
      <c r="V8" s="17">
        <f t="shared" si="0"/>
        <v>5.3448952465612365</v>
      </c>
      <c r="W8" s="17">
        <f t="shared" si="2"/>
        <v>48.33913533270313</v>
      </c>
      <c r="X8" s="17">
        <f t="shared" si="1"/>
        <v>2.3833719335492525</v>
      </c>
      <c r="Y8" s="17">
        <f t="shared" si="1"/>
        <v>3.6739667385471373</v>
      </c>
      <c r="Z8" s="17" t="e">
        <f t="shared" si="1"/>
        <v>#VALUE!</v>
      </c>
      <c r="AA8" s="17">
        <f t="shared" si="1"/>
        <v>7.43947833982242</v>
      </c>
    </row>
    <row r="9" spans="1:27" ht="12.75">
      <c r="A9" s="23"/>
      <c r="B9" s="7">
        <v>1</v>
      </c>
      <c r="C9" s="28">
        <f aca="true" t="shared" si="4" ref="C9:C22">IF(OR($B9="",B9&gt;40),"",VLOOKUP($B9,$U$2:$W$41,2))</f>
        <v>10</v>
      </c>
      <c r="D9" s="28">
        <f aca="true" t="shared" si="5" ref="D9:D22">IF(OR($B9="",B9&gt;40),"",VLOOKUP($B9,$U$2:$W$41,3))</f>
        <v>10</v>
      </c>
      <c r="E9" s="35">
        <f aca="true" t="shared" si="6" ref="E9:E22">IF(OR($B9="",B9&gt;40),"",D9/$B9)</f>
        <v>10</v>
      </c>
      <c r="T9" s="17"/>
      <c r="U9" s="12">
        <f t="shared" si="3"/>
        <v>8</v>
      </c>
      <c r="V9" s="17">
        <f t="shared" si="0"/>
        <v>5.12</v>
      </c>
      <c r="W9" s="17">
        <f t="shared" si="2"/>
        <v>53.45913533270313</v>
      </c>
      <c r="X9" s="17">
        <f t="shared" si="1"/>
        <v>2.16</v>
      </c>
      <c r="Y9" s="17">
        <f t="shared" si="1"/>
        <v>3.4299999999999993</v>
      </c>
      <c r="Z9" s="17" t="e">
        <f t="shared" si="1"/>
        <v>#VALUE!</v>
      </c>
      <c r="AA9" s="17">
        <f t="shared" si="1"/>
        <v>7.290000000000001</v>
      </c>
    </row>
    <row r="10" spans="1:27" ht="12.75">
      <c r="A10" s="23"/>
      <c r="B10" s="8">
        <v>2</v>
      </c>
      <c r="C10" s="36">
        <f t="shared" si="4"/>
        <v>8</v>
      </c>
      <c r="D10" s="36">
        <f t="shared" si="5"/>
        <v>18</v>
      </c>
      <c r="E10" s="37">
        <f t="shared" si="6"/>
        <v>9</v>
      </c>
      <c r="T10" s="17"/>
      <c r="U10" s="12">
        <f t="shared" si="3"/>
        <v>9</v>
      </c>
      <c r="V10" s="17">
        <f t="shared" si="0"/>
        <v>4.929496094553648</v>
      </c>
      <c r="W10" s="17">
        <f t="shared" si="2"/>
        <v>58.388631427256776</v>
      </c>
      <c r="X10" s="17">
        <f t="shared" si="1"/>
        <v>1.9804145210109287</v>
      </c>
      <c r="Y10" s="17">
        <f t="shared" si="1"/>
        <v>3.2282889848083633</v>
      </c>
      <c r="Z10" s="17" t="e">
        <f t="shared" si="1"/>
        <v>#VALUE!</v>
      </c>
      <c r="AA10" s="17">
        <f t="shared" si="1"/>
        <v>7.160645712708432</v>
      </c>
    </row>
    <row r="11" spans="1:27" ht="12.75">
      <c r="A11" s="23"/>
      <c r="B11" s="8">
        <v>4</v>
      </c>
      <c r="C11" s="36">
        <f t="shared" si="4"/>
        <v>6.400000000000001</v>
      </c>
      <c r="D11" s="36">
        <f t="shared" si="5"/>
        <v>31.421037027785605</v>
      </c>
      <c r="E11" s="37">
        <f t="shared" si="6"/>
        <v>7.855259256946401</v>
      </c>
      <c r="T11" s="17"/>
      <c r="U11" s="12">
        <f t="shared" si="3"/>
        <v>10</v>
      </c>
      <c r="V11" s="17">
        <f t="shared" si="0"/>
        <v>4.765098748902244</v>
      </c>
      <c r="W11" s="17">
        <f t="shared" si="2"/>
        <v>63.15373017615902</v>
      </c>
      <c r="X11" s="17">
        <f t="shared" si="1"/>
        <v>1.8324595883941455</v>
      </c>
      <c r="Y11" s="17">
        <f t="shared" si="1"/>
        <v>3.057924983515847</v>
      </c>
      <c r="Z11" s="17" t="e">
        <f t="shared" si="1"/>
        <v>#VALUE!</v>
      </c>
      <c r="AA11" s="17">
        <f t="shared" si="1"/>
        <v>7.04688049512346</v>
      </c>
    </row>
    <row r="12" spans="1:27" ht="12.75">
      <c r="A12" s="23"/>
      <c r="B12" s="8">
        <v>8</v>
      </c>
      <c r="C12" s="36">
        <f t="shared" si="4"/>
        <v>5.12</v>
      </c>
      <c r="D12" s="36">
        <f t="shared" si="5"/>
        <v>53.45913533270313</v>
      </c>
      <c r="E12" s="37">
        <f t="shared" si="6"/>
        <v>6.682391916587891</v>
      </c>
      <c r="T12" s="17"/>
      <c r="U12" s="12">
        <f t="shared" si="3"/>
        <v>11</v>
      </c>
      <c r="V12" s="17">
        <f t="shared" si="0"/>
        <v>4.62111138682534</v>
      </c>
      <c r="W12" s="17">
        <f t="shared" si="2"/>
        <v>67.77484156298436</v>
      </c>
      <c r="X12" s="17">
        <f t="shared" si="1"/>
        <v>1.708163434658654</v>
      </c>
      <c r="Y12" s="17">
        <f t="shared" si="1"/>
        <v>2.9115701739982223</v>
      </c>
      <c r="Z12" s="17" t="e">
        <f t="shared" si="1"/>
        <v>#VALUE!</v>
      </c>
      <c r="AA12" s="17">
        <f t="shared" si="1"/>
        <v>6.945525183846098</v>
      </c>
    </row>
    <row r="13" spans="1:27" ht="12.75">
      <c r="A13" s="23"/>
      <c r="B13" s="8">
        <v>16</v>
      </c>
      <c r="C13" s="36">
        <f t="shared" si="4"/>
        <v>4.096000000000001</v>
      </c>
      <c r="D13" s="36">
        <f t="shared" si="5"/>
        <v>89.20136851925457</v>
      </c>
      <c r="E13" s="37">
        <f t="shared" si="6"/>
        <v>5.575085532453411</v>
      </c>
      <c r="T13" s="17"/>
      <c r="U13" s="12">
        <f t="shared" si="3"/>
        <v>12</v>
      </c>
      <c r="V13" s="17">
        <f t="shared" si="0"/>
        <v>4.4934636977827855</v>
      </c>
      <c r="W13" s="17">
        <f t="shared" si="2"/>
        <v>72.26830526076715</v>
      </c>
      <c r="X13" s="17">
        <f t="shared" si="1"/>
        <v>1.602066546442489</v>
      </c>
      <c r="Y13" s="17">
        <f t="shared" si="1"/>
        <v>2.7840836647853964</v>
      </c>
      <c r="Z13" s="17" t="e">
        <f t="shared" si="1"/>
        <v>#VALUE!</v>
      </c>
      <c r="AA13" s="17">
        <f t="shared" si="1"/>
        <v>6.854268489129969</v>
      </c>
    </row>
    <row r="14" spans="1:27" ht="12.75">
      <c r="A14" s="23"/>
      <c r="B14" s="8"/>
      <c r="C14" s="36">
        <f t="shared" si="4"/>
      </c>
      <c r="D14" s="36">
        <f t="shared" si="5"/>
      </c>
      <c r="E14" s="37">
        <f t="shared" si="6"/>
      </c>
      <c r="T14" s="17"/>
      <c r="U14" s="12">
        <f t="shared" si="3"/>
        <v>13</v>
      </c>
      <c r="V14" s="17">
        <f t="shared" si="0"/>
        <v>4.379155216601238</v>
      </c>
      <c r="W14" s="17">
        <f t="shared" si="2"/>
        <v>76.64746047736838</v>
      </c>
      <c r="X14" s="17">
        <f t="shared" si="1"/>
        <v>1.5102960115688044</v>
      </c>
      <c r="Y14" s="17">
        <f t="shared" si="1"/>
        <v>2.6717427209727673</v>
      </c>
      <c r="Z14" s="17" t="e">
        <f t="shared" si="1"/>
        <v>#VALUE!</v>
      </c>
      <c r="AA14" s="17">
        <f t="shared" si="1"/>
        <v>6.771379658084511</v>
      </c>
    </row>
    <row r="15" spans="1:27" ht="12.75">
      <c r="A15" s="23"/>
      <c r="B15" s="8"/>
      <c r="C15" s="36">
        <f t="shared" si="4"/>
      </c>
      <c r="D15" s="36">
        <f t="shared" si="5"/>
      </c>
      <c r="E15" s="37">
        <f t="shared" si="6"/>
      </c>
      <c r="T15" s="17"/>
      <c r="U15" s="12">
        <f t="shared" si="3"/>
        <v>14</v>
      </c>
      <c r="V15" s="17">
        <f t="shared" si="0"/>
        <v>4.275916197248989</v>
      </c>
      <c r="W15" s="17">
        <f t="shared" si="2"/>
        <v>80.92337667461737</v>
      </c>
      <c r="X15" s="17">
        <f t="shared" si="1"/>
        <v>1.4300231601295517</v>
      </c>
      <c r="Y15" s="17">
        <f t="shared" si="1"/>
        <v>2.5717767169829964</v>
      </c>
      <c r="Z15" s="17" t="e">
        <f t="shared" si="1"/>
        <v>#VALUE!</v>
      </c>
      <c r="AA15" s="17">
        <f t="shared" si="1"/>
        <v>6.695530505840179</v>
      </c>
    </row>
    <row r="16" spans="1:27" ht="12.75">
      <c r="A16" s="23"/>
      <c r="B16" s="8"/>
      <c r="C16" s="36">
        <f t="shared" si="4"/>
      </c>
      <c r="D16" s="36">
        <f t="shared" si="5"/>
      </c>
      <c r="E16" s="37">
        <f t="shared" si="6"/>
      </c>
      <c r="T16" s="17"/>
      <c r="U16" s="12">
        <f t="shared" si="3"/>
        <v>15</v>
      </c>
      <c r="V16" s="17">
        <f t="shared" si="0"/>
        <v>4.181991844637189</v>
      </c>
      <c r="W16" s="17">
        <f t="shared" si="2"/>
        <v>85.10536851925457</v>
      </c>
      <c r="X16" s="17">
        <f t="shared" si="1"/>
        <v>1.3591306501268676</v>
      </c>
      <c r="Y16" s="17">
        <f t="shared" si="1"/>
        <v>2.4820755086721933</v>
      </c>
      <c r="Z16" s="17" t="e">
        <f t="shared" si="1"/>
        <v>#VALUE!</v>
      </c>
      <c r="AA16" s="17">
        <f t="shared" si="1"/>
        <v>6.6256805108901675</v>
      </c>
    </row>
    <row r="17" spans="1:27" ht="12.75">
      <c r="A17" s="23"/>
      <c r="B17" s="8"/>
      <c r="C17" s="36">
        <f t="shared" si="4"/>
      </c>
      <c r="D17" s="36">
        <f t="shared" si="5"/>
      </c>
      <c r="E17" s="37">
        <f t="shared" si="6"/>
      </c>
      <c r="I17" s="12">
        <f>counter14c</f>
        <v>8</v>
      </c>
      <c r="J17" s="12">
        <v>0</v>
      </c>
      <c r="T17" s="17"/>
      <c r="U17" s="12">
        <v>16</v>
      </c>
      <c r="V17" s="17">
        <f t="shared" si="0"/>
        <v>4.096000000000001</v>
      </c>
      <c r="W17" s="17">
        <f t="shared" si="2"/>
        <v>89.20136851925457</v>
      </c>
      <c r="X17" s="17">
        <f t="shared" si="1"/>
        <v>1.2959999999999996</v>
      </c>
      <c r="Y17" s="17">
        <f t="shared" si="1"/>
        <v>2.4009999999999994</v>
      </c>
      <c r="Z17" s="17" t="e">
        <f t="shared" si="1"/>
        <v>#VALUE!</v>
      </c>
      <c r="AA17" s="17">
        <f t="shared" si="1"/>
        <v>6.561</v>
      </c>
    </row>
    <row r="18" spans="1:27" ht="12.75">
      <c r="A18" s="23"/>
      <c r="B18" s="8"/>
      <c r="C18" s="36">
        <f t="shared" si="4"/>
      </c>
      <c r="D18" s="36">
        <f t="shared" si="5"/>
      </c>
      <c r="E18" s="37">
        <f t="shared" si="6"/>
      </c>
      <c r="I18" s="12">
        <f>counter14c</f>
        <v>8</v>
      </c>
      <c r="J18" s="12">
        <f>K22</f>
        <v>5.12</v>
      </c>
      <c r="T18" s="17"/>
      <c r="U18" s="12">
        <v>17</v>
      </c>
      <c r="V18" s="17">
        <f t="shared" si="0"/>
        <v>4.016834355814091</v>
      </c>
      <c r="W18" s="17">
        <f t="shared" si="2"/>
        <v>93.21820287506867</v>
      </c>
      <c r="X18" s="17">
        <f t="shared" si="1"/>
        <v>1.239371427135035</v>
      </c>
      <c r="Y18" s="17">
        <f t="shared" si="1"/>
        <v>2.3272551204791863</v>
      </c>
      <c r="Z18" s="17" t="e">
        <f t="shared" si="1"/>
        <v>#VALUE!</v>
      </c>
      <c r="AA18" s="17">
        <f t="shared" si="1"/>
        <v>6.500817253512617</v>
      </c>
    </row>
    <row r="19" spans="2:27" ht="13.5" thickBot="1">
      <c r="B19" s="8"/>
      <c r="C19" s="36">
        <f t="shared" si="4"/>
      </c>
      <c r="D19" s="36">
        <f t="shared" si="5"/>
      </c>
      <c r="E19" s="37">
        <f t="shared" si="6"/>
      </c>
      <c r="U19" s="12">
        <v>18</v>
      </c>
      <c r="V19" s="17">
        <f t="shared" si="0"/>
        <v>3.9435968756429185</v>
      </c>
      <c r="W19" s="17">
        <f t="shared" si="2"/>
        <v>97.1617997507116</v>
      </c>
      <c r="X19" s="17">
        <f t="shared" si="1"/>
        <v>1.1882487126065577</v>
      </c>
      <c r="Y19" s="17">
        <f t="shared" si="1"/>
        <v>2.259802289365855</v>
      </c>
      <c r="Z19" s="17" t="e">
        <f t="shared" si="1"/>
        <v>#VALUE!</v>
      </c>
      <c r="AA19" s="17">
        <f t="shared" si="1"/>
        <v>6.444581141437588</v>
      </c>
    </row>
    <row r="20" spans="2:27" ht="12.75">
      <c r="B20" s="8"/>
      <c r="C20" s="36">
        <f t="shared" si="4"/>
      </c>
      <c r="D20" s="36">
        <f t="shared" si="5"/>
      </c>
      <c r="E20" s="37">
        <f t="shared" si="6"/>
      </c>
      <c r="K20" s="29" t="s">
        <v>6</v>
      </c>
      <c r="L20" s="30" t="s">
        <v>10</v>
      </c>
      <c r="M20" s="31" t="s">
        <v>11</v>
      </c>
      <c r="U20" s="12">
        <v>19</v>
      </c>
      <c r="V20" s="17">
        <f t="shared" si="0"/>
        <v>3.8755495105243067</v>
      </c>
      <c r="W20" s="17">
        <f t="shared" si="2"/>
        <v>101.0373492612359</v>
      </c>
      <c r="X20" s="17">
        <f t="shared" si="1"/>
        <v>1.141833006122547</v>
      </c>
      <c r="Y20" s="17">
        <f t="shared" si="1"/>
        <v>2.1977976379158712</v>
      </c>
      <c r="Z20" s="17" t="e">
        <f t="shared" si="1"/>
        <v>#VALUE!</v>
      </c>
      <c r="AA20" s="17">
        <f t="shared" si="1"/>
        <v>6.391834137656241</v>
      </c>
    </row>
    <row r="21" spans="2:27" ht="13.5" thickBot="1">
      <c r="B21" s="8"/>
      <c r="C21" s="36">
        <f t="shared" si="4"/>
      </c>
      <c r="D21" s="36">
        <f t="shared" si="5"/>
      </c>
      <c r="E21" s="37">
        <f t="shared" si="6"/>
      </c>
      <c r="K21" s="38" t="s">
        <v>13</v>
      </c>
      <c r="L21" s="39" t="s">
        <v>13</v>
      </c>
      <c r="M21" s="40" t="s">
        <v>13</v>
      </c>
      <c r="U21" s="12">
        <v>20</v>
      </c>
      <c r="V21" s="17">
        <f t="shared" si="0"/>
        <v>3.812078999121797</v>
      </c>
      <c r="W21" s="17">
        <f t="shared" si="2"/>
        <v>104.8494282603577</v>
      </c>
      <c r="X21" s="17">
        <f t="shared" si="1"/>
        <v>1.0994757530364874</v>
      </c>
      <c r="Y21" s="17">
        <f t="shared" si="1"/>
        <v>2.1405474884610927</v>
      </c>
      <c r="Z21" s="17" t="e">
        <f t="shared" si="1"/>
        <v>#VALUE!</v>
      </c>
      <c r="AA21" s="17">
        <f t="shared" si="1"/>
        <v>6.342192445611113</v>
      </c>
    </row>
    <row r="22" spans="2:27" ht="13.5" thickBot="1">
      <c r="B22" s="9"/>
      <c r="C22" s="25">
        <f t="shared" si="4"/>
      </c>
      <c r="D22" s="25">
        <f t="shared" si="5"/>
      </c>
      <c r="E22" s="26">
        <f t="shared" si="6"/>
      </c>
      <c r="H22" s="4" t="s">
        <v>14</v>
      </c>
      <c r="I22" s="10">
        <v>8</v>
      </c>
      <c r="K22" s="41">
        <f>IF(OR(I22="",I22&gt;40),"",VLOOKUP(I22,$U$2:$W$41,2))</f>
        <v>5.12</v>
      </c>
      <c r="L22" s="42">
        <f>IF(OR(I22="",I22&gt;40),"",VLOOKUP(I22,$U$2:$W$41,3))</f>
        <v>53.45913533270313</v>
      </c>
      <c r="M22" s="43">
        <f>IF(OR(I22="",I22&gt;40),"",L22/I22)</f>
        <v>6.682391916587891</v>
      </c>
      <c r="U22" s="12">
        <v>21</v>
      </c>
      <c r="V22" s="17">
        <f t="shared" si="0"/>
        <v>3.752670743574169</v>
      </c>
      <c r="W22" s="17">
        <f t="shared" si="2"/>
        <v>108.60209900393187</v>
      </c>
      <c r="X22" s="17">
        <f aca="true" t="shared" si="7" ref="X22:AA41">$E$5*$U22^(LN(X$1)/LN(2))</f>
        <v>1.0606445673525577</v>
      </c>
      <c r="Y22" s="17">
        <f t="shared" si="7"/>
        <v>2.087475669745707</v>
      </c>
      <c r="Z22" s="17" t="e">
        <f t="shared" si="7"/>
        <v>#VALUE!</v>
      </c>
      <c r="AA22" s="17">
        <f t="shared" si="7"/>
        <v>6.295331106198735</v>
      </c>
    </row>
    <row r="23" spans="21:27" ht="12.75">
      <c r="U23" s="12">
        <v>22</v>
      </c>
      <c r="V23" s="17">
        <f t="shared" si="0"/>
        <v>3.696889109460271</v>
      </c>
      <c r="W23" s="17">
        <f t="shared" si="2"/>
        <v>112.29898811339214</v>
      </c>
      <c r="X23" s="17">
        <f t="shared" si="7"/>
        <v>1.0248980607951923</v>
      </c>
      <c r="Y23" s="17">
        <f t="shared" si="7"/>
        <v>2.038099121798756</v>
      </c>
      <c r="Z23" s="17" t="e">
        <f t="shared" si="7"/>
        <v>#VALUE!</v>
      </c>
      <c r="AA23" s="17">
        <f t="shared" si="7"/>
        <v>6.250972665461489</v>
      </c>
    </row>
    <row r="24" spans="21:27" ht="12.75">
      <c r="U24" s="12">
        <v>23</v>
      </c>
      <c r="V24" s="17">
        <f t="shared" si="0"/>
        <v>3.64436235599169</v>
      </c>
      <c r="W24" s="17">
        <f t="shared" si="2"/>
        <v>115.94335046938383</v>
      </c>
      <c r="X24" s="17">
        <f t="shared" si="7"/>
        <v>0.9918669885077909</v>
      </c>
      <c r="Y24" s="17">
        <f t="shared" si="7"/>
        <v>1.9920094157114823</v>
      </c>
      <c r="Z24" s="17" t="e">
        <f t="shared" si="7"/>
        <v>#VALUE!</v>
      </c>
      <c r="AA24" s="17">
        <f t="shared" si="7"/>
        <v>6.208878430901131</v>
      </c>
    </row>
    <row r="25" spans="21:27" ht="12.75">
      <c r="U25" s="12">
        <v>24</v>
      </c>
      <c r="V25" s="17">
        <f t="shared" si="0"/>
        <v>3.5947709582262286</v>
      </c>
      <c r="W25" s="17">
        <f t="shared" si="2"/>
        <v>119.53812142761006</v>
      </c>
      <c r="X25" s="17">
        <f t="shared" si="7"/>
        <v>0.9612399278654933</v>
      </c>
      <c r="Y25" s="17">
        <f t="shared" si="7"/>
        <v>1.9488585653497772</v>
      </c>
      <c r="Z25" s="17" t="e">
        <f t="shared" si="7"/>
        <v>#VALUE!</v>
      </c>
      <c r="AA25" s="17">
        <f t="shared" si="7"/>
        <v>6.168841640216972</v>
      </c>
    </row>
    <row r="26" spans="21:27" ht="12.75">
      <c r="U26" s="12">
        <v>25</v>
      </c>
      <c r="V26" s="17">
        <f t="shared" si="0"/>
        <v>3.5478384510608976</v>
      </c>
      <c r="W26" s="17">
        <f t="shared" si="2"/>
        <v>123.08595987867096</v>
      </c>
      <c r="X26" s="17">
        <f t="shared" si="7"/>
        <v>0.9327522619715676</v>
      </c>
      <c r="Y26" s="17">
        <f t="shared" si="7"/>
        <v>1.908348000981713</v>
      </c>
      <c r="Z26" s="17" t="e">
        <f t="shared" si="7"/>
        <v>#VALUE!</v>
      </c>
      <c r="AA26" s="17">
        <f t="shared" si="7"/>
        <v>6.130682063277957</v>
      </c>
    </row>
    <row r="27" spans="21:27" ht="12.75">
      <c r="U27" s="12">
        <v>26</v>
      </c>
      <c r="V27" s="17">
        <f t="shared" si="0"/>
        <v>3.5033241732809905</v>
      </c>
      <c r="W27" s="17">
        <f t="shared" si="2"/>
        <v>126.58928405195195</v>
      </c>
      <c r="X27" s="17">
        <f t="shared" si="7"/>
        <v>0.9061776069412825</v>
      </c>
      <c r="Y27" s="17">
        <f t="shared" si="7"/>
        <v>1.8702199046809374</v>
      </c>
      <c r="Z27" s="17" t="e">
        <f t="shared" si="7"/>
        <v>#VALUE!</v>
      </c>
      <c r="AA27" s="17">
        <f t="shared" si="7"/>
        <v>6.09424169227606</v>
      </c>
    </row>
    <row r="28" spans="21:27" ht="12.75">
      <c r="U28" s="12">
        <v>27</v>
      </c>
      <c r="V28" s="17">
        <f t="shared" si="0"/>
        <v>3.461017460818567</v>
      </c>
      <c r="W28" s="17">
        <f t="shared" si="2"/>
        <v>130.05030151277052</v>
      </c>
      <c r="X28" s="17">
        <f t="shared" si="7"/>
        <v>0.881321070055704</v>
      </c>
      <c r="Y28" s="17">
        <f t="shared" si="7"/>
        <v>1.834250332206448</v>
      </c>
      <c r="Z28" s="17" t="e">
        <f t="shared" si="7"/>
        <v>#VALUE!</v>
      </c>
      <c r="AA28" s="17">
        <f t="shared" si="7"/>
        <v>6.05938126795568</v>
      </c>
    </row>
    <row r="29" spans="21:27" ht="12.75">
      <c r="U29" s="12">
        <v>28</v>
      </c>
      <c r="V29" s="17">
        <f t="shared" si="0"/>
        <v>3.420732957799192</v>
      </c>
      <c r="W29" s="17">
        <f t="shared" si="2"/>
        <v>133.47103447056972</v>
      </c>
      <c r="X29" s="17">
        <f t="shared" si="7"/>
        <v>0.8580138960777308</v>
      </c>
      <c r="Y29" s="17">
        <f t="shared" si="7"/>
        <v>1.8002437018880975</v>
      </c>
      <c r="Z29" s="17" t="e">
        <f t="shared" si="7"/>
        <v>#VALUE!</v>
      </c>
      <c r="AA29" s="17">
        <f t="shared" si="7"/>
        <v>6.025977455256161</v>
      </c>
    </row>
    <row r="30" spans="21:27" ht="12.75">
      <c r="U30" s="12">
        <v>29</v>
      </c>
      <c r="V30" s="17">
        <f t="shared" si="0"/>
        <v>3.3823067986789783</v>
      </c>
      <c r="W30" s="17">
        <f t="shared" si="2"/>
        <v>136.8533412692487</v>
      </c>
      <c r="X30" s="17">
        <f t="shared" si="7"/>
        <v>0.8361091777033534</v>
      </c>
      <c r="Y30" s="17">
        <f t="shared" si="7"/>
        <v>1.7680283407120636</v>
      </c>
      <c r="Z30" s="17" t="e">
        <f t="shared" si="7"/>
        <v>#VALUE!</v>
      </c>
      <c r="AA30" s="17">
        <f t="shared" si="7"/>
        <v>5.993920528460538</v>
      </c>
    </row>
    <row r="31" spans="21:27" ht="12.75">
      <c r="U31" s="12">
        <v>30</v>
      </c>
      <c r="V31" s="17">
        <f t="shared" si="0"/>
        <v>3.3455934757097507</v>
      </c>
      <c r="W31" s="17">
        <f t="shared" si="2"/>
        <v>140.19893474495845</v>
      </c>
      <c r="X31" s="17">
        <f t="shared" si="7"/>
        <v>0.8154783900761204</v>
      </c>
      <c r="Y31" s="17">
        <f t="shared" si="7"/>
        <v>1.7374528560705347</v>
      </c>
      <c r="Z31" s="17" t="e">
        <f t="shared" si="7"/>
        <v>#VALUE!</v>
      </c>
      <c r="AA31" s="17">
        <f t="shared" si="7"/>
        <v>5.963112459801151</v>
      </c>
    </row>
    <row r="32" spans="21:27" ht="12.75">
      <c r="U32" s="12">
        <v>31</v>
      </c>
      <c r="V32" s="17">
        <f t="shared" si="0"/>
        <v>3.310463250356059</v>
      </c>
      <c r="W32" s="17">
        <f t="shared" si="2"/>
        <v>143.50939799531452</v>
      </c>
      <c r="X32" s="17">
        <f t="shared" si="7"/>
        <v>0.7960085694790543</v>
      </c>
      <c r="Y32" s="17">
        <f t="shared" si="7"/>
        <v>1.7083831582319005</v>
      </c>
      <c r="Z32" s="17" t="e">
        <f t="shared" si="7"/>
        <v>#VALUE!</v>
      </c>
      <c r="AA32" s="17">
        <f t="shared" si="7"/>
        <v>5.933465330296041</v>
      </c>
    </row>
    <row r="33" spans="21:27" ht="12.75">
      <c r="U33" s="12">
        <v>32</v>
      </c>
      <c r="V33" s="17">
        <f t="shared" si="0"/>
        <v>3.2768000000000006</v>
      </c>
      <c r="W33" s="17">
        <f t="shared" si="2"/>
        <v>146.78619799531452</v>
      </c>
      <c r="X33" s="17">
        <f t="shared" si="7"/>
        <v>0.7776</v>
      </c>
      <c r="Y33" s="17">
        <f t="shared" si="7"/>
        <v>1.6806999999999994</v>
      </c>
      <c r="Z33" s="17" t="e">
        <f t="shared" si="7"/>
        <v>#VALUE!</v>
      </c>
      <c r="AA33" s="17">
        <f t="shared" si="7"/>
        <v>5.9049</v>
      </c>
    </row>
    <row r="34" spans="21:27" ht="12.75">
      <c r="U34" s="12">
        <v>33</v>
      </c>
      <c r="V34" s="17">
        <f t="shared" si="0"/>
        <v>3.244499415642238</v>
      </c>
      <c r="W34" s="17">
        <f t="shared" si="2"/>
        <v>150.03069741095675</v>
      </c>
      <c r="X34" s="17">
        <f t="shared" si="7"/>
        <v>0.7601643040341473</v>
      </c>
      <c r="Y34" s="17">
        <f t="shared" si="7"/>
        <v>1.6542969306744544</v>
      </c>
      <c r="Z34" s="17" t="e">
        <f t="shared" si="7"/>
        <v>#VALUE!</v>
      </c>
      <c r="AA34" s="17">
        <f t="shared" si="7"/>
        <v>5.8773449886536975</v>
      </c>
    </row>
    <row r="35" spans="21:27" ht="12.75">
      <c r="U35" s="12">
        <v>34</v>
      </c>
      <c r="V35" s="17">
        <f t="shared" si="0"/>
        <v>3.213467484651273</v>
      </c>
      <c r="W35" s="17">
        <f t="shared" si="2"/>
        <v>153.244164895608</v>
      </c>
      <c r="X35" s="17">
        <f t="shared" si="7"/>
        <v>0.7436228562810209</v>
      </c>
      <c r="Y35" s="17">
        <f t="shared" si="7"/>
        <v>1.6290785843354305</v>
      </c>
      <c r="Z35" s="17" t="e">
        <f t="shared" si="7"/>
        <v>#VALUE!</v>
      </c>
      <c r="AA35" s="17">
        <f t="shared" si="7"/>
        <v>5.850735528161355</v>
      </c>
    </row>
    <row r="36" spans="21:27" ht="12.75">
      <c r="U36" s="12">
        <v>35</v>
      </c>
      <c r="V36" s="17">
        <f t="shared" si="0"/>
        <v>3.183619206550313</v>
      </c>
      <c r="W36" s="17">
        <f t="shared" si="2"/>
        <v>156.4277841021583</v>
      </c>
      <c r="X36" s="17">
        <f t="shared" si="7"/>
        <v>0.7279054587236371</v>
      </c>
      <c r="Y36" s="17">
        <f t="shared" si="7"/>
        <v>1.6049592397727894</v>
      </c>
      <c r="Z36" s="17" t="e">
        <f t="shared" si="7"/>
        <v>#VALUE!</v>
      </c>
      <c r="AA36" s="17">
        <f t="shared" si="7"/>
        <v>5.8250127563097855</v>
      </c>
    </row>
    <row r="37" spans="21:27" ht="12.75">
      <c r="U37" s="12">
        <v>36</v>
      </c>
      <c r="V37" s="17">
        <f t="shared" si="0"/>
        <v>3.1548775005143352</v>
      </c>
      <c r="W37" s="17">
        <f t="shared" si="2"/>
        <v>159.58266160267266</v>
      </c>
      <c r="X37" s="17">
        <f t="shared" si="7"/>
        <v>0.7129492275639344</v>
      </c>
      <c r="Y37" s="17">
        <f t="shared" si="7"/>
        <v>1.5818616025560983</v>
      </c>
      <c r="Z37" s="17" t="e">
        <f t="shared" si="7"/>
        <v>#VALUE!</v>
      </c>
      <c r="AA37" s="17">
        <f t="shared" si="7"/>
        <v>5.8001230272938304</v>
      </c>
    </row>
    <row r="38" spans="21:27" ht="12.75">
      <c r="U38" s="12">
        <v>37</v>
      </c>
      <c r="V38" s="17">
        <f t="shared" si="0"/>
        <v>3.127172271507069</v>
      </c>
      <c r="W38" s="17">
        <f t="shared" si="2"/>
        <v>162.70983387417974</v>
      </c>
      <c r="X38" s="17">
        <f t="shared" si="7"/>
        <v>0.6986976533784389</v>
      </c>
      <c r="Y38" s="17">
        <f t="shared" si="7"/>
        <v>1.5597157698652482</v>
      </c>
      <c r="Z38" s="17" t="e">
        <f t="shared" si="7"/>
        <v>#VALUE!</v>
      </c>
      <c r="AA38" s="17">
        <f t="shared" si="7"/>
        <v>5.776017319393479</v>
      </c>
    </row>
    <row r="39" spans="21:27" ht="12.75">
      <c r="U39" s="12">
        <v>38</v>
      </c>
      <c r="V39" s="17">
        <f t="shared" si="0"/>
        <v>3.100439608419445</v>
      </c>
      <c r="W39" s="17">
        <f t="shared" si="2"/>
        <v>165.81027348259917</v>
      </c>
      <c r="X39" s="17">
        <f t="shared" si="7"/>
        <v>0.685099803673528</v>
      </c>
      <c r="Y39" s="17">
        <f t="shared" si="7"/>
        <v>1.5384583465411097</v>
      </c>
      <c r="Z39" s="17" t="e">
        <f t="shared" si="7"/>
        <v>#VALUE!</v>
      </c>
      <c r="AA39" s="17">
        <f t="shared" si="7"/>
        <v>5.752650723890618</v>
      </c>
    </row>
    <row r="40" spans="21:27" ht="12.75">
      <c r="U40" s="12">
        <v>39</v>
      </c>
      <c r="V40" s="17">
        <f t="shared" si="0"/>
        <v>3.074621092617778</v>
      </c>
      <c r="W40" s="17">
        <f t="shared" si="2"/>
        <v>168.88489457521695</v>
      </c>
      <c r="X40" s="17">
        <f t="shared" si="7"/>
        <v>0.6721096431555278</v>
      </c>
      <c r="Y40" s="17">
        <f t="shared" si="7"/>
        <v>1.5180316869325652</v>
      </c>
      <c r="Z40" s="17" t="e">
        <f t="shared" si="7"/>
        <v>#VALUE!</v>
      </c>
      <c r="AA40" s="17">
        <f t="shared" si="7"/>
        <v>5.729982002264732</v>
      </c>
    </row>
    <row r="41" spans="21:27" ht="12.75">
      <c r="U41" s="12">
        <v>40</v>
      </c>
      <c r="V41" s="17">
        <f t="shared" si="0"/>
        <v>3.049663199297437</v>
      </c>
      <c r="W41" s="17">
        <f t="shared" si="2"/>
        <v>171.9345577745144</v>
      </c>
      <c r="X41" s="17">
        <f t="shared" si="7"/>
        <v>0.6596854518218925</v>
      </c>
      <c r="Y41" s="17">
        <f t="shared" si="7"/>
        <v>1.4983832419227647</v>
      </c>
      <c r="Z41" s="17" t="e">
        <f t="shared" si="7"/>
        <v>#VALUE!</v>
      </c>
      <c r="AA41" s="17">
        <f t="shared" si="7"/>
        <v>5.7079732010500015</v>
      </c>
    </row>
  </sheetData>
  <sheetProtection password="A753" sheet="1" objects="1" scenarios="1"/>
  <printOptions gridLines="1"/>
  <pageMargins left="0.5" right="0.5" top="1" bottom="1" header="0.5" footer="0.5"/>
  <pageSetup horizontalDpi="180" verticalDpi="180" orientation="landscape" scale="90" r:id="rId2"/>
  <headerFooter alignWithMargins="0">
    <oddHeader>&amp;C&amp;A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3"/>
  <sheetViews>
    <sheetView workbookViewId="0" topLeftCell="A1">
      <selection activeCell="A1" sqref="A1"/>
    </sheetView>
  </sheetViews>
  <sheetFormatPr defaultColWidth="9.140625" defaultRowHeight="12.75"/>
  <cols>
    <col min="1" max="1" width="4.28125" style="44" customWidth="1"/>
    <col min="2" max="2" width="3.140625" style="12" customWidth="1"/>
    <col min="3" max="6" width="8.7109375" style="12" customWidth="1"/>
  </cols>
  <sheetData>
    <row r="1" ht="12.75">
      <c r="A1" s="46" t="s">
        <v>16</v>
      </c>
    </row>
    <row r="3" spans="1:2" ht="12.75">
      <c r="A3" s="45" t="s">
        <v>15</v>
      </c>
      <c r="B3" s="11" t="s">
        <v>5</v>
      </c>
    </row>
    <row r="4" spans="2:6" ht="13.5" thickBot="1">
      <c r="B4" s="11"/>
      <c r="F4" s="16"/>
    </row>
    <row r="5" spans="2:6" ht="13.5" thickBot="1">
      <c r="B5" s="11"/>
      <c r="C5" s="18" t="s">
        <v>8</v>
      </c>
      <c r="D5" s="19"/>
      <c r="E5" s="20"/>
      <c r="F5" s="5">
        <v>0.8</v>
      </c>
    </row>
    <row r="6" spans="3:6" ht="13.5" thickBot="1">
      <c r="C6" s="22"/>
      <c r="D6" s="22"/>
      <c r="E6" s="22"/>
      <c r="F6" s="22"/>
    </row>
    <row r="7" spans="3:6" ht="13.5" thickBot="1">
      <c r="C7" s="24" t="s">
        <v>9</v>
      </c>
      <c r="D7" s="25"/>
      <c r="E7" s="26"/>
      <c r="F7" s="6">
        <v>10</v>
      </c>
    </row>
    <row r="8" spans="2:6" ht="13.5" thickBot="1">
      <c r="B8" s="11"/>
      <c r="C8" s="27"/>
      <c r="D8" s="27"/>
      <c r="E8" s="27"/>
      <c r="F8" s="28"/>
    </row>
    <row r="9" spans="2:6" ht="12.75">
      <c r="B9" s="11"/>
      <c r="C9" s="29" t="s">
        <v>6</v>
      </c>
      <c r="D9" s="30" t="s">
        <v>6</v>
      </c>
      <c r="E9" s="30" t="s">
        <v>10</v>
      </c>
      <c r="F9" s="31" t="s">
        <v>11</v>
      </c>
    </row>
    <row r="10" spans="2:6" ht="13.5" thickBot="1">
      <c r="B10" s="11"/>
      <c r="C10" s="32" t="s">
        <v>12</v>
      </c>
      <c r="D10" s="33" t="s">
        <v>13</v>
      </c>
      <c r="E10" s="33" t="s">
        <v>13</v>
      </c>
      <c r="F10" s="34" t="s">
        <v>13</v>
      </c>
    </row>
    <row r="11" spans="2:6" ht="12.75">
      <c r="B11" s="23"/>
      <c r="C11" s="7">
        <v>1</v>
      </c>
      <c r="D11" s="28">
        <v>10</v>
      </c>
      <c r="E11" s="28">
        <v>10</v>
      </c>
      <c r="F11" s="35">
        <v>10</v>
      </c>
    </row>
    <row r="12" spans="2:6" ht="12.75">
      <c r="B12" s="23"/>
      <c r="C12" s="8">
        <v>2</v>
      </c>
      <c r="D12" s="36">
        <v>8</v>
      </c>
      <c r="E12" s="36">
        <v>18</v>
      </c>
      <c r="F12" s="37">
        <v>9</v>
      </c>
    </row>
    <row r="13" spans="2:6" ht="12.75">
      <c r="B13" s="23"/>
      <c r="C13" s="8">
        <v>4</v>
      </c>
      <c r="D13" s="36">
        <v>6.4</v>
      </c>
      <c r="E13" s="36">
        <v>31.421037027785605</v>
      </c>
      <c r="F13" s="37">
        <v>7.855259256946401</v>
      </c>
    </row>
    <row r="14" spans="2:6" ht="12.75">
      <c r="B14" s="23"/>
      <c r="C14" s="8">
        <v>8</v>
      </c>
      <c r="D14" s="36">
        <v>5.12</v>
      </c>
      <c r="E14" s="36">
        <v>53.45913533270313</v>
      </c>
      <c r="F14" s="37">
        <v>6.682391916587891</v>
      </c>
    </row>
    <row r="15" spans="2:6" ht="12.75">
      <c r="B15" s="23"/>
      <c r="C15" s="8">
        <v>16</v>
      </c>
      <c r="D15" s="36">
        <v>4.096000000000001</v>
      </c>
      <c r="E15" s="36">
        <v>89.20136851925457</v>
      </c>
      <c r="F15" s="37">
        <v>5.575085532453411</v>
      </c>
    </row>
    <row r="18" spans="1:2" ht="12.75">
      <c r="A18" s="45" t="s">
        <v>18</v>
      </c>
      <c r="B18" s="47" t="s">
        <v>17</v>
      </c>
    </row>
    <row r="19" spans="2:6" ht="13.5" thickBot="1">
      <c r="B19" s="11"/>
      <c r="F19" s="16"/>
    </row>
    <row r="20" spans="2:6" ht="13.5" thickBot="1">
      <c r="B20" s="11"/>
      <c r="C20" s="18" t="s">
        <v>8</v>
      </c>
      <c r="D20" s="19"/>
      <c r="E20" s="20"/>
      <c r="F20" s="5">
        <v>0.8</v>
      </c>
    </row>
    <row r="21" spans="3:6" ht="13.5" thickBot="1">
      <c r="C21" s="22"/>
      <c r="D21" s="22"/>
      <c r="E21" s="22"/>
      <c r="F21" s="22"/>
    </row>
    <row r="22" spans="3:6" ht="13.5" thickBot="1">
      <c r="C22" s="24" t="s">
        <v>9</v>
      </c>
      <c r="D22" s="25"/>
      <c r="E22" s="26"/>
      <c r="F22" s="6">
        <v>400</v>
      </c>
    </row>
    <row r="23" spans="2:6" ht="13.5" thickBot="1">
      <c r="B23" s="11"/>
      <c r="C23" s="27"/>
      <c r="D23" s="27"/>
      <c r="E23" s="27"/>
      <c r="F23" s="28"/>
    </row>
    <row r="24" spans="2:6" ht="12.75">
      <c r="B24" s="11"/>
      <c r="C24" s="29" t="s">
        <v>6</v>
      </c>
      <c r="D24" s="30" t="s">
        <v>6</v>
      </c>
      <c r="E24" s="30" t="s">
        <v>10</v>
      </c>
      <c r="F24" s="31" t="s">
        <v>11</v>
      </c>
    </row>
    <row r="25" spans="2:6" ht="13.5" thickBot="1">
      <c r="B25" s="11"/>
      <c r="C25" s="32" t="s">
        <v>12</v>
      </c>
      <c r="D25" s="33" t="s">
        <v>13</v>
      </c>
      <c r="E25" s="33" t="s">
        <v>13</v>
      </c>
      <c r="F25" s="34" t="s">
        <v>13</v>
      </c>
    </row>
    <row r="26" spans="2:6" ht="12.75">
      <c r="B26" s="23"/>
      <c r="C26" s="7">
        <v>20</v>
      </c>
      <c r="D26" s="28">
        <v>152.48315996487187</v>
      </c>
      <c r="E26" s="28">
        <v>4193.977130414307</v>
      </c>
      <c r="F26" s="35">
        <v>209.69885652071534</v>
      </c>
    </row>
    <row r="29" spans="1:2" ht="12.75">
      <c r="A29" s="45" t="s">
        <v>19</v>
      </c>
      <c r="B29" s="47" t="s">
        <v>17</v>
      </c>
    </row>
    <row r="30" spans="2:6" ht="13.5" thickBot="1">
      <c r="B30" s="11"/>
      <c r="F30" s="16"/>
    </row>
    <row r="31" spans="2:6" ht="13.5" thickBot="1">
      <c r="B31" s="11"/>
      <c r="C31" s="18" t="s">
        <v>8</v>
      </c>
      <c r="D31" s="19"/>
      <c r="E31" s="20"/>
      <c r="F31" s="5">
        <v>0.8</v>
      </c>
    </row>
    <row r="32" spans="3:6" ht="13.5" thickBot="1">
      <c r="C32" s="22"/>
      <c r="D32" s="22"/>
      <c r="E32" s="22"/>
      <c r="F32" s="22"/>
    </row>
    <row r="33" spans="3:6" ht="13.5" thickBot="1">
      <c r="C33" s="24" t="s">
        <v>9</v>
      </c>
      <c r="D33" s="25"/>
      <c r="E33" s="26"/>
      <c r="F33" s="6">
        <v>393.1043219224396</v>
      </c>
    </row>
    <row r="34" spans="2:6" ht="13.5" thickBot="1">
      <c r="B34" s="11"/>
      <c r="C34" s="27"/>
      <c r="D34" s="27"/>
      <c r="E34" s="27"/>
      <c r="F34" s="28"/>
    </row>
    <row r="35" spans="2:6" ht="12.75">
      <c r="B35" s="11"/>
      <c r="C35" s="29" t="s">
        <v>6</v>
      </c>
      <c r="D35" s="30" t="s">
        <v>6</v>
      </c>
      <c r="E35" s="30" t="s">
        <v>10</v>
      </c>
      <c r="F35" s="31" t="s">
        <v>11</v>
      </c>
    </row>
    <row r="36" spans="2:6" ht="13.5" thickBot="1">
      <c r="B36" s="11"/>
      <c r="C36" s="32" t="s">
        <v>12</v>
      </c>
      <c r="D36" s="33" t="s">
        <v>13</v>
      </c>
      <c r="E36" s="33" t="s">
        <v>13</v>
      </c>
      <c r="F36" s="34" t="s">
        <v>13</v>
      </c>
    </row>
    <row r="37" spans="2:6" ht="12.75">
      <c r="B37" s="23"/>
      <c r="C37" s="7">
        <v>3</v>
      </c>
      <c r="D37" s="28">
        <v>276</v>
      </c>
      <c r="E37" s="28">
        <v>983.5877794603914</v>
      </c>
      <c r="F37" s="35">
        <v>327.8625931534638</v>
      </c>
    </row>
    <row r="40" ht="12.75">
      <c r="C40" s="12" t="s">
        <v>20</v>
      </c>
    </row>
    <row r="43" spans="1:2" ht="12.75">
      <c r="A43" s="45" t="s">
        <v>21</v>
      </c>
      <c r="B43" s="47" t="s">
        <v>17</v>
      </c>
    </row>
    <row r="44" spans="2:6" ht="13.5" thickBot="1">
      <c r="B44" s="11"/>
      <c r="F44" s="16"/>
    </row>
    <row r="45" spans="2:6" ht="13.5" thickBot="1">
      <c r="B45" s="11"/>
      <c r="C45" s="18" t="s">
        <v>8</v>
      </c>
      <c r="D45" s="19"/>
      <c r="E45" s="20"/>
      <c r="F45" s="5">
        <v>0.9</v>
      </c>
    </row>
    <row r="46" spans="3:6" ht="13.5" thickBot="1">
      <c r="C46" s="22"/>
      <c r="D46" s="22"/>
      <c r="E46" s="22"/>
      <c r="F46" s="22"/>
    </row>
    <row r="47" spans="3:6" ht="13.5" thickBot="1">
      <c r="C47" s="24" t="s">
        <v>9</v>
      </c>
      <c r="D47" s="25"/>
      <c r="E47" s="26"/>
      <c r="F47" s="6">
        <v>10</v>
      </c>
    </row>
    <row r="48" spans="2:6" ht="13.5" thickBot="1">
      <c r="B48" s="11"/>
      <c r="C48" s="27"/>
      <c r="D48" s="27"/>
      <c r="E48" s="27"/>
      <c r="F48" s="28"/>
    </row>
    <row r="49" spans="2:6" ht="12.75">
      <c r="B49" s="11"/>
      <c r="C49" s="29" t="s">
        <v>6</v>
      </c>
      <c r="D49" s="30" t="s">
        <v>6</v>
      </c>
      <c r="E49" s="30" t="s">
        <v>10</v>
      </c>
      <c r="F49" s="31" t="s">
        <v>11</v>
      </c>
    </row>
    <row r="50" spans="2:6" ht="13.5" thickBot="1">
      <c r="B50" s="11"/>
      <c r="C50" s="32" t="s">
        <v>12</v>
      </c>
      <c r="D50" s="33" t="s">
        <v>13</v>
      </c>
      <c r="E50" s="33" t="s">
        <v>13</v>
      </c>
      <c r="F50" s="34" t="s">
        <v>13</v>
      </c>
    </row>
    <row r="51" spans="2:6" ht="12.75">
      <c r="B51" s="23"/>
      <c r="C51" s="7">
        <v>29.462044142100183</v>
      </c>
      <c r="D51" s="28">
        <v>5.993920528460538</v>
      </c>
      <c r="E51" s="28">
        <v>201.30582168040593</v>
      </c>
      <c r="F51" s="35">
        <v>6.832717401055933</v>
      </c>
    </row>
    <row r="53" ht="12.75">
      <c r="C53" s="12" t="s">
        <v>20</v>
      </c>
    </row>
  </sheetData>
  <printOptions/>
  <pageMargins left="0.75" right="0.75" top="1" bottom="1" header="0.5" footer="0.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1"/>
  <sheetViews>
    <sheetView workbookViewId="0" topLeftCell="A1">
      <selection activeCell="A1" sqref="A1"/>
    </sheetView>
  </sheetViews>
  <sheetFormatPr defaultColWidth="9.140625" defaultRowHeight="12.75"/>
  <cols>
    <col min="1" max="1" width="3.28125" style="44" customWidth="1"/>
    <col min="2" max="2" width="3.140625" style="12" customWidth="1"/>
    <col min="3" max="6" width="8.7109375" style="12" customWidth="1"/>
  </cols>
  <sheetData>
    <row r="1" ht="12.75">
      <c r="A1" s="46" t="s">
        <v>24</v>
      </c>
    </row>
    <row r="3" spans="1:2" ht="12.75">
      <c r="A3" s="45" t="s">
        <v>15</v>
      </c>
      <c r="B3" s="47" t="s">
        <v>17</v>
      </c>
    </row>
    <row r="4" spans="2:6" ht="13.5" thickBot="1">
      <c r="B4" s="11"/>
      <c r="F4" s="16"/>
    </row>
    <row r="5" spans="2:6" ht="13.5" thickBot="1">
      <c r="B5" s="11"/>
      <c r="C5" s="18" t="s">
        <v>8</v>
      </c>
      <c r="D5" s="19"/>
      <c r="E5" s="20"/>
      <c r="F5" s="5">
        <v>0.9</v>
      </c>
    </row>
    <row r="6" spans="3:6" ht="13.5" thickBot="1">
      <c r="C6" s="22"/>
      <c r="D6" s="22"/>
      <c r="E6" s="22"/>
      <c r="F6" s="22"/>
    </row>
    <row r="7" spans="3:6" ht="13.5" thickBot="1">
      <c r="C7" s="24" t="s">
        <v>9</v>
      </c>
      <c r="D7" s="25"/>
      <c r="E7" s="26"/>
      <c r="F7" s="6">
        <v>28</v>
      </c>
    </row>
    <row r="8" spans="2:6" ht="13.5" thickBot="1">
      <c r="B8" s="11"/>
      <c r="C8" s="27"/>
      <c r="D8" s="27"/>
      <c r="E8" s="27"/>
      <c r="F8" s="28"/>
    </row>
    <row r="9" spans="2:6" ht="12.75">
      <c r="B9" s="11"/>
      <c r="C9" s="29" t="s">
        <v>6</v>
      </c>
      <c r="D9" s="30" t="s">
        <v>6</v>
      </c>
      <c r="E9" s="30" t="s">
        <v>10</v>
      </c>
      <c r="F9" s="31" t="s">
        <v>11</v>
      </c>
    </row>
    <row r="10" spans="2:6" ht="13.5" thickBot="1">
      <c r="B10" s="11"/>
      <c r="C10" s="32" t="s">
        <v>12</v>
      </c>
      <c r="D10" s="33" t="s">
        <v>13</v>
      </c>
      <c r="E10" s="33" t="s">
        <v>13</v>
      </c>
      <c r="F10" s="34" t="s">
        <v>13</v>
      </c>
    </row>
    <row r="11" spans="2:6" ht="12.75">
      <c r="B11" s="23"/>
      <c r="C11" s="7">
        <v>5</v>
      </c>
      <c r="D11" s="28">
        <v>21.923628207050765</v>
      </c>
      <c r="E11" s="28">
        <v>121.49739582379632</v>
      </c>
      <c r="F11" s="35">
        <v>24.299479164759266</v>
      </c>
    </row>
    <row r="12" spans="2:6" ht="12.75">
      <c r="B12" s="23"/>
      <c r="C12" s="8">
        <v>19</v>
      </c>
      <c r="D12" s="36">
        <v>17.897135585437475</v>
      </c>
      <c r="E12" s="36">
        <v>391.25912667741204</v>
      </c>
      <c r="F12" s="37">
        <v>20.592585614600633</v>
      </c>
    </row>
    <row r="13" spans="2:6" ht="12.75">
      <c r="B13" s="23"/>
      <c r="C13" s="8">
        <v>25</v>
      </c>
      <c r="D13" s="36">
        <v>17.16590977717828</v>
      </c>
      <c r="E13" s="36">
        <v>495.9704420620808</v>
      </c>
      <c r="F13" s="37">
        <v>19.83881768248323</v>
      </c>
    </row>
    <row r="16" spans="1:2" ht="12.75">
      <c r="A16" s="45" t="s">
        <v>22</v>
      </c>
      <c r="B16" s="47" t="s">
        <v>17</v>
      </c>
    </row>
    <row r="17" spans="2:6" ht="13.5" thickBot="1">
      <c r="B17" s="11"/>
      <c r="F17" s="16"/>
    </row>
    <row r="18" spans="2:6" ht="13.5" thickBot="1">
      <c r="B18" s="11"/>
      <c r="C18" s="18" t="s">
        <v>8</v>
      </c>
      <c r="D18" s="19"/>
      <c r="E18" s="20"/>
      <c r="F18" s="5">
        <v>0.75</v>
      </c>
    </row>
    <row r="19" spans="3:6" ht="13.5" thickBot="1">
      <c r="C19" s="22"/>
      <c r="D19" s="22"/>
      <c r="E19" s="22"/>
      <c r="F19" s="22"/>
    </row>
    <row r="20" spans="3:6" ht="13.5" thickBot="1">
      <c r="C20" s="24" t="s">
        <v>9</v>
      </c>
      <c r="D20" s="25"/>
      <c r="E20" s="26"/>
      <c r="F20" s="6">
        <v>15.9</v>
      </c>
    </row>
    <row r="21" spans="2:6" ht="13.5" thickBot="1">
      <c r="B21" s="11"/>
      <c r="C21" s="27"/>
      <c r="D21" s="27"/>
      <c r="E21" s="27"/>
      <c r="F21" s="28"/>
    </row>
    <row r="22" spans="2:6" ht="12.75">
      <c r="B22" s="11"/>
      <c r="C22" s="29" t="s">
        <v>6</v>
      </c>
      <c r="D22" s="30" t="s">
        <v>6</v>
      </c>
      <c r="E22" s="30" t="s">
        <v>10</v>
      </c>
      <c r="F22" s="31" t="s">
        <v>11</v>
      </c>
    </row>
    <row r="23" spans="2:6" ht="13.5" thickBot="1">
      <c r="B23" s="11"/>
      <c r="C23" s="32" t="s">
        <v>12</v>
      </c>
      <c r="D23" s="33" t="s">
        <v>13</v>
      </c>
      <c r="E23" s="33" t="s">
        <v>13</v>
      </c>
      <c r="F23" s="34" t="s">
        <v>13</v>
      </c>
    </row>
    <row r="24" spans="2:6" ht="12.75">
      <c r="B24" s="23"/>
      <c r="C24" s="7">
        <v>1</v>
      </c>
      <c r="D24" s="28">
        <v>15.9</v>
      </c>
      <c r="E24" s="28">
        <v>15.9</v>
      </c>
      <c r="F24" s="35">
        <v>15.9</v>
      </c>
    </row>
    <row r="25" spans="2:6" ht="12.75">
      <c r="B25" s="23"/>
      <c r="C25" s="8">
        <v>2</v>
      </c>
      <c r="D25" s="36">
        <v>11.925</v>
      </c>
      <c r="E25" s="36">
        <v>27.825</v>
      </c>
      <c r="F25" s="37">
        <v>13.9125</v>
      </c>
    </row>
    <row r="26" spans="2:6" ht="12.75">
      <c r="B26" s="23"/>
      <c r="C26" s="8">
        <v>3</v>
      </c>
      <c r="D26" s="36">
        <v>10.077989740620975</v>
      </c>
      <c r="E26" s="36">
        <v>37.90298974062098</v>
      </c>
      <c r="F26" s="37">
        <v>12.634329913540327</v>
      </c>
    </row>
    <row r="27" spans="2:6" ht="12.75">
      <c r="B27" s="23"/>
      <c r="C27" s="8">
        <v>4</v>
      </c>
      <c r="D27" s="36">
        <v>8.94375</v>
      </c>
      <c r="E27" s="36">
        <v>46.84673974062098</v>
      </c>
      <c r="F27" s="37">
        <v>11.711684935155246</v>
      </c>
    </row>
    <row r="28" spans="2:6" ht="12.75">
      <c r="B28" s="23"/>
      <c r="C28" s="8">
        <v>5</v>
      </c>
      <c r="D28" s="36">
        <v>8.152641806826251</v>
      </c>
      <c r="E28" s="36">
        <v>54.999381547447236</v>
      </c>
      <c r="F28" s="37">
        <v>10.999876309489448</v>
      </c>
    </row>
    <row r="29" spans="2:6" ht="12.75">
      <c r="B29" s="23"/>
      <c r="C29" s="8">
        <v>6</v>
      </c>
      <c r="D29" s="36">
        <v>7.558492305465732</v>
      </c>
      <c r="E29" s="36">
        <v>62.55787385291297</v>
      </c>
      <c r="F29" s="37">
        <v>10.426312308818828</v>
      </c>
    </row>
    <row r="31" ht="12.75">
      <c r="C31" s="12" t="s">
        <v>23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 Tangedahl</dc:creator>
  <cp:keywords/>
  <dc:description/>
  <cp:lastModifiedBy>ltang</cp:lastModifiedBy>
  <cp:lastPrinted>2001-03-22T02:40:20Z</cp:lastPrinted>
  <dcterms:created xsi:type="dcterms:W3CDTF">2001-03-16T21:47:28Z</dcterms:created>
  <dcterms:modified xsi:type="dcterms:W3CDTF">2001-04-04T18:58:11Z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