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Chapter 8" sheetId="1" r:id="rId1"/>
    <sheet name="Locational Analysis" sheetId="2" r:id="rId2"/>
    <sheet name="Center of Gravity Method" sheetId="3" r:id="rId3"/>
    <sheet name="Examples" sheetId="4" r:id="rId4"/>
    <sheet name="Solved Problems" sheetId="5" r:id="rId5"/>
  </sheets>
  <definedNames>
    <definedName name="counter11">'Locational Analysis'!$D$17</definedName>
    <definedName name="increment11">'Locational Analysis'!$D$18</definedName>
    <definedName name="input12">'Center of Gravity Method'!$D$5:$F$16</definedName>
  </definedNames>
  <calcPr fullCalcOnLoad="1"/>
</workbook>
</file>

<file path=xl/sharedStrings.xml><?xml version="1.0" encoding="utf-8"?>
<sst xmlns="http://schemas.openxmlformats.org/spreadsheetml/2006/main" count="190" uniqueCount="58">
  <si>
    <t>Chart Settings:</t>
  </si>
  <si>
    <t>Start:</t>
  </si>
  <si>
    <t>Step:</t>
  </si>
  <si>
    <t xml:space="preserve">Fixed </t>
  </si>
  <si>
    <t xml:space="preserve">Variable </t>
  </si>
  <si>
    <t xml:space="preserve">Volume </t>
  </si>
  <si>
    <t xml:space="preserve">A </t>
  </si>
  <si>
    <t xml:space="preserve">B </t>
  </si>
  <si>
    <t xml:space="preserve">C </t>
  </si>
  <si>
    <t xml:space="preserve">D </t>
  </si>
  <si>
    <t xml:space="preserve">Cost </t>
  </si>
  <si>
    <t>A</t>
  </si>
  <si>
    <t>B</t>
  </si>
  <si>
    <t>C</t>
  </si>
  <si>
    <t>D</t>
  </si>
  <si>
    <t>Intersection</t>
  </si>
  <si>
    <t>A - B</t>
  </si>
  <si>
    <t>A - C</t>
  </si>
  <si>
    <t>A - D</t>
  </si>
  <si>
    <t>B - C</t>
  </si>
  <si>
    <t>B - D</t>
  </si>
  <si>
    <t>C - D</t>
  </si>
  <si>
    <t>1.</t>
  </si>
  <si>
    <t>2.</t>
  </si>
  <si>
    <t>3.</t>
  </si>
  <si>
    <t>4.</t>
  </si>
  <si>
    <t xml:space="preserve">Annual Output = </t>
  </si>
  <si>
    <t>Locational Cost-Profit-Volume Analysis</t>
  </si>
  <si>
    <t>Center of Gravity Method</t>
  </si>
  <si>
    <t>Destination</t>
  </si>
  <si>
    <t>x</t>
  </si>
  <si>
    <t>y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</si>
  <si>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</si>
  <si>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</si>
  <si>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</si>
  <si>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</si>
  <si>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</si>
  <si>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</si>
  <si>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</si>
  <si>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</si>
  <si>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</si>
  <si>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</si>
  <si>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</si>
  <si>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</si>
  <si>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Quantity</t>
  </si>
  <si>
    <t xml:space="preserve">Center of Gravity = 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</si>
  <si>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</si>
  <si>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</si>
  <si>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</si>
  <si>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</si>
  <si>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</si>
  <si>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Eight - Location Planning and Analysis</t>
  </si>
  <si>
    <t/>
  </si>
  <si>
    <t>Chapter 8 - Examples</t>
  </si>
  <si>
    <t>Chapter 8 - Solved Problems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</si>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</sst>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" xfId="0" applyFont="1" applyBorder="1" applyAlignment="1" applyProtection="1" quotePrefix="1">
      <alignment horizontal="right"/>
      <protection hidden="1"/>
    </xf>
    <xf numFmtId="3" fontId="1" fillId="0" borderId="1" xfId="0" applyNumberFormat="1" applyFont="1" applyBorder="1" applyAlignment="1" applyProtection="1" quotePrefix="1">
      <alignment horizontal="right"/>
      <protection hidden="1"/>
    </xf>
    <xf numFmtId="0" fontId="0" fillId="0" borderId="0" xfId="0" applyAlignment="1" applyProtection="1" quotePrefix="1">
      <alignment horizontal="right"/>
      <protection hidden="1"/>
    </xf>
    <xf numFmtId="0" fontId="0" fillId="0" borderId="0" xfId="0" applyBorder="1" applyAlignment="1" applyProtection="1" quotePrefix="1">
      <alignment horizontal="right"/>
      <protection hidden="1"/>
    </xf>
    <xf numFmtId="0" fontId="0" fillId="0" borderId="5" xfId="0" applyBorder="1" applyAlignment="1" applyProtection="1" quotePrefix="1">
      <alignment horizontal="righ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 quotePrefix="1">
      <alignment horizontal="center"/>
      <protection hidden="1"/>
    </xf>
    <xf numFmtId="0" fontId="1" fillId="0" borderId="7" xfId="0" applyFont="1" applyBorder="1" applyAlignment="1" applyProtection="1" quotePrefix="1">
      <alignment horizontal="center"/>
      <protection hidden="1"/>
    </xf>
    <xf numFmtId="37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 quotePrefix="1">
      <alignment horizontal="center"/>
      <protection hidden="1"/>
    </xf>
    <xf numFmtId="0" fontId="1" fillId="0" borderId="10" xfId="0" applyFont="1" applyBorder="1" applyAlignment="1" applyProtection="1" quotePrefix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 quotePrefix="1">
      <alignment horizontal="center"/>
      <protection hidden="1"/>
    </xf>
    <xf numFmtId="0" fontId="1" fillId="0" borderId="4" xfId="0" applyFont="1" applyBorder="1" applyAlignment="1" applyProtection="1" quotePrefix="1">
      <alignment horizontal="center"/>
      <protection hidden="1"/>
    </xf>
    <xf numFmtId="0" fontId="1" fillId="0" borderId="14" xfId="0" applyFont="1" applyBorder="1" applyAlignment="1" applyProtection="1" quotePrefix="1">
      <alignment horizontal="center"/>
      <protection hidden="1"/>
    </xf>
    <xf numFmtId="0" fontId="1" fillId="0" borderId="8" xfId="0" applyFont="1" applyBorder="1" applyAlignment="1" applyProtection="1" quotePrefix="1">
      <alignment horizontal="center"/>
      <protection hidden="1"/>
    </xf>
    <xf numFmtId="0" fontId="1" fillId="0" borderId="0" xfId="0" applyFont="1" applyAlignment="1" applyProtection="1" quotePrefix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right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15" xfId="0" applyNumberFormat="1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hidden="1"/>
    </xf>
    <xf numFmtId="0" fontId="9" fillId="0" borderId="0" xfId="20" applyAlignment="1" applyProtection="1">
      <alignment horizontal="left"/>
      <protection/>
    </xf>
    <xf numFmtId="0" fontId="9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4"/>
          <c:h val="0.92875"/>
        </c:manualLayout>
      </c:layout>
      <c:scatterChart>
        <c:scatterStyle val="smooth"/>
        <c:varyColors val="0"/>
        <c:ser>
          <c:idx val="0"/>
          <c:order val="0"/>
          <c:tx>
            <c:strRef>
              <c:f>'Locational Analysis'!$F$3</c:f>
              <c:strCache>
                <c:ptCount val="1"/>
                <c:pt idx="0">
                  <c:v>A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'Locational Analysis'!$E$4:$E$18</c:f>
              <c:numCache>
                <c:ptCount val="1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</c:numCache>
            </c:numRef>
          </c:xVal>
          <c:yVal>
            <c:numRef>
              <c:f>'Locational Analysis'!$F$4:$F$18</c:f>
              <c:numCache>
                <c:ptCount val="15"/>
                <c:pt idx="0">
                  <c:v>250000</c:v>
                </c:pt>
                <c:pt idx="1">
                  <c:v>261000</c:v>
                </c:pt>
                <c:pt idx="2">
                  <c:v>272000</c:v>
                </c:pt>
                <c:pt idx="3">
                  <c:v>283000</c:v>
                </c:pt>
                <c:pt idx="4">
                  <c:v>294000</c:v>
                </c:pt>
                <c:pt idx="5">
                  <c:v>305000</c:v>
                </c:pt>
                <c:pt idx="6">
                  <c:v>316000</c:v>
                </c:pt>
                <c:pt idx="7">
                  <c:v>327000</c:v>
                </c:pt>
                <c:pt idx="8">
                  <c:v>338000</c:v>
                </c:pt>
                <c:pt idx="9">
                  <c:v>349000</c:v>
                </c:pt>
                <c:pt idx="10">
                  <c:v>360000</c:v>
                </c:pt>
                <c:pt idx="11">
                  <c:v>371000</c:v>
                </c:pt>
                <c:pt idx="12">
                  <c:v>382000</c:v>
                </c:pt>
                <c:pt idx="13">
                  <c:v>393000</c:v>
                </c:pt>
                <c:pt idx="14">
                  <c:v>404000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'Locational Analysis'!$G$3</c:f>
              <c:strCache>
                <c:ptCount val="1"/>
                <c:pt idx="0">
                  <c:v>B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'Locational Analysis'!$E$4:$E$18</c:f>
              <c:numCache>
                <c:ptCount val="1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</c:numCache>
            </c:numRef>
          </c:xVal>
          <c:yVal>
            <c:numRef>
              <c:f>'Locational Analysis'!$G$4:$G$18</c:f>
              <c:numCache>
                <c:ptCount val="15"/>
                <c:pt idx="0">
                  <c:v>100000</c:v>
                </c:pt>
                <c:pt idx="1">
                  <c:v>130000</c:v>
                </c:pt>
                <c:pt idx="2">
                  <c:v>160000</c:v>
                </c:pt>
                <c:pt idx="3">
                  <c:v>190000</c:v>
                </c:pt>
                <c:pt idx="4">
                  <c:v>220000</c:v>
                </c:pt>
                <c:pt idx="5">
                  <c:v>250000</c:v>
                </c:pt>
                <c:pt idx="6">
                  <c:v>280000</c:v>
                </c:pt>
                <c:pt idx="7">
                  <c:v>310000</c:v>
                </c:pt>
                <c:pt idx="8">
                  <c:v>340000</c:v>
                </c:pt>
                <c:pt idx="9">
                  <c:v>370000</c:v>
                </c:pt>
                <c:pt idx="10">
                  <c:v>400000</c:v>
                </c:pt>
                <c:pt idx="11">
                  <c:v>430000</c:v>
                </c:pt>
                <c:pt idx="12">
                  <c:v>460000</c:v>
                </c:pt>
                <c:pt idx="13">
                  <c:v>490000</c:v>
                </c:pt>
                <c:pt idx="14">
                  <c:v>520000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'Locational Analysis'!$H$3</c:f>
              <c:strCache>
                <c:ptCount val="1"/>
                <c:pt idx="0">
                  <c:v>C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'Locational Analysis'!$E$4:$E$18</c:f>
              <c:numCache>
                <c:ptCount val="1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</c:numCache>
            </c:numRef>
          </c:xVal>
          <c:yVal>
            <c:numRef>
              <c:f>'Locational Analysis'!$H$4:$H$18</c:f>
              <c:numCache>
                <c:ptCount val="15"/>
                <c:pt idx="0">
                  <c:v>150000</c:v>
                </c:pt>
                <c:pt idx="1">
                  <c:v>170000</c:v>
                </c:pt>
                <c:pt idx="2">
                  <c:v>190000</c:v>
                </c:pt>
                <c:pt idx="3">
                  <c:v>210000</c:v>
                </c:pt>
                <c:pt idx="4">
                  <c:v>230000</c:v>
                </c:pt>
                <c:pt idx="5">
                  <c:v>250000</c:v>
                </c:pt>
                <c:pt idx="6">
                  <c:v>270000</c:v>
                </c:pt>
                <c:pt idx="7">
                  <c:v>290000</c:v>
                </c:pt>
                <c:pt idx="8">
                  <c:v>310000</c:v>
                </c:pt>
                <c:pt idx="9">
                  <c:v>330000</c:v>
                </c:pt>
                <c:pt idx="10">
                  <c:v>350000</c:v>
                </c:pt>
                <c:pt idx="11">
                  <c:v>370000</c:v>
                </c:pt>
                <c:pt idx="12">
                  <c:v>390000</c:v>
                </c:pt>
                <c:pt idx="13">
                  <c:v>410000</c:v>
                </c:pt>
                <c:pt idx="14">
                  <c:v>430000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'Locational Analysis'!$I$3</c:f>
              <c:strCache>
                <c:ptCount val="1"/>
                <c:pt idx="0">
                  <c:v>D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'Locational Analysis'!$E$4:$E$18</c:f>
              <c:numCache>
                <c:ptCount val="1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</c:numCache>
            </c:numRef>
          </c:xVal>
          <c:yVal>
            <c:numRef>
              <c:f>'Locational Analysis'!$I$4:$I$18</c:f>
              <c:numCache>
                <c:ptCount val="15"/>
                <c:pt idx="0">
                  <c:v>200000</c:v>
                </c:pt>
                <c:pt idx="1">
                  <c:v>235000</c:v>
                </c:pt>
                <c:pt idx="2">
                  <c:v>270000</c:v>
                </c:pt>
                <c:pt idx="3">
                  <c:v>305000</c:v>
                </c:pt>
                <c:pt idx="4">
                  <c:v>340000</c:v>
                </c:pt>
                <c:pt idx="5">
                  <c:v>375000</c:v>
                </c:pt>
                <c:pt idx="6">
                  <c:v>410000</c:v>
                </c:pt>
                <c:pt idx="7">
                  <c:v>445000</c:v>
                </c:pt>
                <c:pt idx="8">
                  <c:v>480000</c:v>
                </c:pt>
                <c:pt idx="9">
                  <c:v>515000</c:v>
                </c:pt>
                <c:pt idx="10">
                  <c:v>550000</c:v>
                </c:pt>
                <c:pt idx="11">
                  <c:v>585000</c:v>
                </c:pt>
                <c:pt idx="12">
                  <c:v>620000</c:v>
                </c:pt>
                <c:pt idx="13">
                  <c:v>655000</c:v>
                </c:pt>
                <c:pt idx="14">
                  <c:v>690000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'Locational Analysis'!$J$13:$J$14</c:f>
              <c:numCache>
                <c:ptCount val="2"/>
                <c:pt idx="0">
                  <c:v>8000</c:v>
                </c:pt>
                <c:pt idx="1">
                  <c:v>8000</c:v>
                </c:pt>
              </c:numCache>
            </c:numRef>
          </c:xVal>
          <c:yVal>
            <c:numRef>
              <c:f>'Locational Analysis'!$K$13:$K$14</c:f>
              <c:numCache>
                <c:ptCount val="2"/>
                <c:pt idx="0">
                  <c:v>0</c:v>
                </c:pt>
                <c:pt idx="1">
                  <c:v>310000</c:v>
                </c:pt>
              </c:numCache>
            </c:numRef>
          </c:yVal>
          <c:smooth val="1"/>
        </c:ser>
        <c:axId val="28773460"/>
        <c:axId val="57634549"/>
      </c:scatterChart>
      <c:val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Output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crossBetween val="midCat"/>
        <c:dispUnits/>
      </c:val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Annual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"/>
          <c:y val="0.92825"/>
          <c:w val="0.422"/>
          <c:h val="0.06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Destinations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'Center of Gravity Method'!$D$5:$D$16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</c:numCache>
            </c:numRef>
          </c:xVal>
          <c:yVal>
            <c:numRef>
              <c:f>'Center of Gravity Method'!$E$5:$E$16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'Center of Gravity Method'!$I$13:$I$14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xVal>
          <c:yVal>
            <c:numRef>
              <c:f>'Center of Gravity Method'!$J$13:$J$14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'Center of Gravity Method'!$I$15:$I$16</c:f>
              <c:numCach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'Center of Gravity Method'!$J$15:$J$16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v>Center of Gravity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'Center of Gravity Method'!$E$19</c:f>
              <c:numCache>
                <c:ptCount val="1"/>
                <c:pt idx="0">
                  <c:v>4.5</c:v>
                </c:pt>
              </c:numCache>
            </c:numRef>
          </c:xVal>
          <c:yVal>
            <c:numRef>
              <c:f>'Center of Gravity Method'!$F$19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axId val="48948894"/>
        <c:axId val="37886863"/>
      </c:scatterChart>
      <c:val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86863"/>
        <c:crosses val="autoZero"/>
        <c:crossBetween val="midCat"/>
        <c:dispUnits/>
      </c:valAx>
      <c:valAx>
        <c:axId val="37886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48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38100</xdr:rowOff>
    </xdr:from>
    <xdr:to>
      <xdr:col>10</xdr:col>
      <xdr:colOff>733425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2085975" y="381000"/>
        <a:ext cx="50292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16</xdr:row>
      <xdr:rowOff>0</xdr:rowOff>
    </xdr:from>
    <xdr:to>
      <xdr:col>4</xdr:col>
      <xdr:colOff>161925</xdr:colOff>
      <xdr:row>18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6574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10</xdr:col>
      <xdr:colOff>676275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438525" y="76200"/>
        <a:ext cx="3619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171450</xdr:colOff>
      <xdr:row>0</xdr:row>
      <xdr:rowOff>152400</xdr:rowOff>
    </xdr:from>
    <xdr:to>
      <xdr:col>4</xdr:col>
      <xdr:colOff>723900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524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3" t="s">
        <v>57</v>
      </c>
      <c r="C1" s="5"/>
      <c r="D1" s="5"/>
    </row>
    <row r="2" spans="2:4" ht="12.75">
      <c r="B2" s="3" t="s">
        <v>46</v>
      </c>
      <c r="C2" s="5"/>
      <c r="D2" s="5"/>
    </row>
    <row r="3" spans="2:4" ht="12.75">
      <c r="B3" s="3" t="s">
        <v>47</v>
      </c>
      <c r="C3" s="5"/>
      <c r="D3" s="5"/>
    </row>
    <row r="4" spans="2:4" ht="12.75">
      <c r="B4" s="3" t="s">
        <v>55</v>
      </c>
      <c r="C4" s="5"/>
      <c r="D4" s="5"/>
    </row>
    <row r="5" spans="2:4" ht="12.75">
      <c r="B5" s="3"/>
      <c r="C5" s="5"/>
      <c r="D5" s="5"/>
    </row>
    <row r="7" ht="12.75">
      <c r="B7" s="2" t="s">
        <v>51</v>
      </c>
    </row>
    <row r="9" spans="3:4" ht="12.75">
      <c r="C9" s="2" t="s">
        <v>48</v>
      </c>
      <c r="D9" s="70" t="s">
        <v>27</v>
      </c>
    </row>
    <row r="10" spans="3:4" ht="12.75">
      <c r="C10" s="2"/>
      <c r="D10" s="71" t="s">
        <v>28</v>
      </c>
    </row>
    <row r="12" ht="12.75">
      <c r="C12" s="71" t="s">
        <v>49</v>
      </c>
    </row>
    <row r="14" ht="12.75">
      <c r="C14" s="71" t="s">
        <v>50</v>
      </c>
    </row>
    <row r="16" ht="12.75">
      <c r="C16" s="71"/>
    </row>
    <row r="18" spans="2:3" ht="12.75">
      <c r="B18" s="2" t="s">
        <v>56</v>
      </c>
      <c r="C18" s="2"/>
    </row>
    <row r="20" ht="12.75">
      <c r="C20" s="2"/>
    </row>
  </sheetData>
  <sheetProtection password="A753" sheet="1" objects="1" scenarios="1"/>
  <hyperlinks>
    <hyperlink ref="D9" location="'Locational Analysis'!A1" display="Locational Cost-Profit-Volume Analysis"/>
    <hyperlink ref="D10" location="'Center of Gravity Method'!A1" display="Center of Gravity Method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22"/>
  <sheetViews>
    <sheetView workbookViewId="0" topLeftCell="A1">
      <selection activeCell="J2" sqref="J2"/>
    </sheetView>
  </sheetViews>
  <sheetFormatPr defaultColWidth="9.140625" defaultRowHeight="12.75"/>
  <cols>
    <col min="1" max="2" width="2.7109375" style="7" customWidth="1"/>
    <col min="3" max="11" width="11.28125" style="7" customWidth="1"/>
    <col min="12" max="16384" width="9.140625" style="7" customWidth="1"/>
  </cols>
  <sheetData>
    <row r="1" spans="1:10" ht="13.5" thickBot="1">
      <c r="A1" s="8" t="s">
        <v>27</v>
      </c>
      <c r="G1" s="9" t="s">
        <v>0</v>
      </c>
      <c r="H1" s="10"/>
      <c r="I1" s="10"/>
      <c r="J1" s="11"/>
    </row>
    <row r="2" spans="7:10" ht="13.5" thickBot="1">
      <c r="G2" s="12" t="s">
        <v>1</v>
      </c>
      <c r="H2" s="4">
        <v>0</v>
      </c>
      <c r="I2" s="13" t="s">
        <v>2</v>
      </c>
      <c r="J2" s="4">
        <v>1000</v>
      </c>
    </row>
    <row r="3" spans="2:9" ht="12.75">
      <c r="B3" s="17"/>
      <c r="C3" s="18" t="s">
        <v>3</v>
      </c>
      <c r="D3" s="19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16" t="s">
        <v>9</v>
      </c>
    </row>
    <row r="4" spans="2:9" ht="13.5" thickBot="1">
      <c r="B4" s="22"/>
      <c r="C4" s="23" t="s">
        <v>10</v>
      </c>
      <c r="D4" s="24" t="s">
        <v>10</v>
      </c>
      <c r="E4" s="20">
        <f>+H2</f>
        <v>0</v>
      </c>
      <c r="F4" s="21">
        <f aca="true" t="shared" si="0" ref="F4:F18">C$5+D$5*$E4</f>
        <v>250000</v>
      </c>
      <c r="G4" s="21">
        <f aca="true" t="shared" si="1" ref="G4:G18">C$6+D$6*$E4</f>
        <v>100000</v>
      </c>
      <c r="H4" s="21">
        <f aca="true" t="shared" si="2" ref="H4:H18">C$7+D$7*$E4</f>
        <v>150000</v>
      </c>
      <c r="I4" s="21">
        <f aca="true" t="shared" si="3" ref="I4:I18">C$8+D$8*$E4</f>
        <v>200000</v>
      </c>
    </row>
    <row r="5" spans="2:9" ht="12.75">
      <c r="B5" s="25" t="s">
        <v>11</v>
      </c>
      <c r="C5" s="57">
        <v>250000</v>
      </c>
      <c r="D5" s="58">
        <v>11</v>
      </c>
      <c r="E5" s="20">
        <f aca="true" t="shared" si="4" ref="E5:E18">+E4+$J$2</f>
        <v>1000</v>
      </c>
      <c r="F5" s="21">
        <f t="shared" si="0"/>
        <v>261000</v>
      </c>
      <c r="G5" s="21">
        <f t="shared" si="1"/>
        <v>130000</v>
      </c>
      <c r="H5" s="21">
        <f t="shared" si="2"/>
        <v>170000</v>
      </c>
      <c r="I5" s="21">
        <f t="shared" si="3"/>
        <v>235000</v>
      </c>
    </row>
    <row r="6" spans="2:9" ht="12.75">
      <c r="B6" s="26" t="s">
        <v>12</v>
      </c>
      <c r="C6" s="59">
        <v>100000</v>
      </c>
      <c r="D6" s="60">
        <v>30</v>
      </c>
      <c r="E6" s="20">
        <f t="shared" si="4"/>
        <v>2000</v>
      </c>
      <c r="F6" s="21">
        <f t="shared" si="0"/>
        <v>272000</v>
      </c>
      <c r="G6" s="21">
        <f t="shared" si="1"/>
        <v>160000</v>
      </c>
      <c r="H6" s="21">
        <f t="shared" si="2"/>
        <v>190000</v>
      </c>
      <c r="I6" s="21">
        <f t="shared" si="3"/>
        <v>270000</v>
      </c>
    </row>
    <row r="7" spans="2:9" ht="12.75">
      <c r="B7" s="26" t="s">
        <v>13</v>
      </c>
      <c r="C7" s="59">
        <v>150000</v>
      </c>
      <c r="D7" s="60">
        <v>20</v>
      </c>
      <c r="E7" s="20">
        <f t="shared" si="4"/>
        <v>3000</v>
      </c>
      <c r="F7" s="21">
        <f t="shared" si="0"/>
        <v>283000</v>
      </c>
      <c r="G7" s="21">
        <f t="shared" si="1"/>
        <v>190000</v>
      </c>
      <c r="H7" s="21">
        <f t="shared" si="2"/>
        <v>210000</v>
      </c>
      <c r="I7" s="21">
        <f t="shared" si="3"/>
        <v>305000</v>
      </c>
    </row>
    <row r="8" spans="2:9" ht="13.5" thickBot="1">
      <c r="B8" s="27" t="s">
        <v>14</v>
      </c>
      <c r="C8" s="61">
        <v>200000</v>
      </c>
      <c r="D8" s="62">
        <v>35</v>
      </c>
      <c r="E8" s="20">
        <f t="shared" si="4"/>
        <v>4000</v>
      </c>
      <c r="F8" s="21">
        <f t="shared" si="0"/>
        <v>294000</v>
      </c>
      <c r="G8" s="21">
        <f t="shared" si="1"/>
        <v>220000</v>
      </c>
      <c r="H8" s="21">
        <f t="shared" si="2"/>
        <v>230000</v>
      </c>
      <c r="I8" s="21">
        <f t="shared" si="3"/>
        <v>340000</v>
      </c>
    </row>
    <row r="9" spans="2:9" ht="13.5" thickBot="1">
      <c r="B9" s="28"/>
      <c r="C9" s="29" t="s">
        <v>15</v>
      </c>
      <c r="D9" s="30" t="s">
        <v>5</v>
      </c>
      <c r="E9" s="20">
        <f t="shared" si="4"/>
        <v>5000</v>
      </c>
      <c r="F9" s="21">
        <f t="shared" si="0"/>
        <v>305000</v>
      </c>
      <c r="G9" s="21">
        <f t="shared" si="1"/>
        <v>250000</v>
      </c>
      <c r="H9" s="21">
        <f t="shared" si="2"/>
        <v>250000</v>
      </c>
      <c r="I9" s="21">
        <f t="shared" si="3"/>
        <v>375000</v>
      </c>
    </row>
    <row r="10" spans="2:9" ht="12.75">
      <c r="B10" s="28"/>
      <c r="C10" s="31" t="s">
        <v>16</v>
      </c>
      <c r="D10" s="66">
        <f>IF(OR(AND(ISBLANK(C5),ISBLANK(D5)),AND(ISBLANK(C6),ISBLANK(D6))),"",(C5-C6)/(D6-D5))</f>
        <v>7894.736842105263</v>
      </c>
      <c r="E10" s="20">
        <f t="shared" si="4"/>
        <v>6000</v>
      </c>
      <c r="F10" s="21">
        <f t="shared" si="0"/>
        <v>316000</v>
      </c>
      <c r="G10" s="21">
        <f t="shared" si="1"/>
        <v>280000</v>
      </c>
      <c r="H10" s="21">
        <f t="shared" si="2"/>
        <v>270000</v>
      </c>
      <c r="I10" s="21">
        <f t="shared" si="3"/>
        <v>410000</v>
      </c>
    </row>
    <row r="11" spans="2:9" ht="12.75">
      <c r="B11" s="28"/>
      <c r="C11" s="31" t="s">
        <v>17</v>
      </c>
      <c r="D11" s="66">
        <f>IF(OR(AND(ISBLANK(C5),ISBLANK(D5)),AND(ISBLANK(C7),ISBLANK(D7))),"",(C5-C7)/(D7-D5))</f>
        <v>11111.111111111111</v>
      </c>
      <c r="E11" s="20">
        <f t="shared" si="4"/>
        <v>7000</v>
      </c>
      <c r="F11" s="21">
        <f t="shared" si="0"/>
        <v>327000</v>
      </c>
      <c r="G11" s="21">
        <f t="shared" si="1"/>
        <v>310000</v>
      </c>
      <c r="H11" s="21">
        <f t="shared" si="2"/>
        <v>290000</v>
      </c>
      <c r="I11" s="21">
        <f t="shared" si="3"/>
        <v>445000</v>
      </c>
    </row>
    <row r="12" spans="2:9" ht="12.75">
      <c r="B12" s="28"/>
      <c r="C12" s="31" t="s">
        <v>18</v>
      </c>
      <c r="D12" s="66">
        <f>IF(OR(AND(ISBLANK(C5),ISBLANK(D5)),AND(ISBLANK(C8),ISBLANK(D8))),"",(C5-C8)/(D8-D5))</f>
        <v>2083.3333333333335</v>
      </c>
      <c r="E12" s="20">
        <f t="shared" si="4"/>
        <v>8000</v>
      </c>
      <c r="F12" s="21">
        <f t="shared" si="0"/>
        <v>338000</v>
      </c>
      <c r="G12" s="21">
        <f t="shared" si="1"/>
        <v>340000</v>
      </c>
      <c r="H12" s="21">
        <f t="shared" si="2"/>
        <v>310000</v>
      </c>
      <c r="I12" s="21">
        <f t="shared" si="3"/>
        <v>480000</v>
      </c>
    </row>
    <row r="13" spans="2:11" ht="12.75">
      <c r="B13" s="28"/>
      <c r="C13" s="31" t="s">
        <v>19</v>
      </c>
      <c r="D13" s="66">
        <f>IF(OR(AND(ISBLANK(C6),ISBLANK(D6)),AND(ISBLANK(C7),ISBLANK(D7))),"",(C6-C7)/(D7-D6))</f>
        <v>5000</v>
      </c>
      <c r="E13" s="20">
        <f t="shared" si="4"/>
        <v>9000</v>
      </c>
      <c r="F13" s="21">
        <f t="shared" si="0"/>
        <v>349000</v>
      </c>
      <c r="G13" s="21">
        <f t="shared" si="1"/>
        <v>370000</v>
      </c>
      <c r="H13" s="21">
        <f t="shared" si="2"/>
        <v>330000</v>
      </c>
      <c r="I13" s="21">
        <f t="shared" si="3"/>
        <v>515000</v>
      </c>
      <c r="J13" s="7">
        <f>D17</f>
        <v>8000</v>
      </c>
      <c r="K13" s="7">
        <v>0</v>
      </c>
    </row>
    <row r="14" spans="2:11" ht="12.75">
      <c r="B14" s="28"/>
      <c r="C14" s="31" t="s">
        <v>20</v>
      </c>
      <c r="D14" s="66">
        <f>IF(OR(AND(ISBLANK(C6),ISBLANK(D6)),AND(ISBLANK(C8),ISBLANK(D8))),"",(C6-C8)/(D8-D6))</f>
        <v>-20000</v>
      </c>
      <c r="E14" s="20">
        <f t="shared" si="4"/>
        <v>10000</v>
      </c>
      <c r="F14" s="21">
        <f t="shared" si="0"/>
        <v>360000</v>
      </c>
      <c r="G14" s="21">
        <f t="shared" si="1"/>
        <v>400000</v>
      </c>
      <c r="H14" s="21">
        <f t="shared" si="2"/>
        <v>350000</v>
      </c>
      <c r="I14" s="21">
        <f t="shared" si="3"/>
        <v>550000</v>
      </c>
      <c r="J14" s="7">
        <f>D17</f>
        <v>8000</v>
      </c>
      <c r="K14" s="7">
        <f>MIN(D19:D22)</f>
        <v>310000</v>
      </c>
    </row>
    <row r="15" spans="2:9" ht="13.5" thickBot="1">
      <c r="B15" s="28"/>
      <c r="C15" s="32" t="s">
        <v>21</v>
      </c>
      <c r="D15" s="67">
        <f>IF(OR(AND(ISBLANK(C7),ISBLANK(D7)),AND(ISBLANK(C8),ISBLANK(D8))),"",(C7-C8)/(D8-D7))</f>
        <v>-3333.3333333333335</v>
      </c>
      <c r="E15" s="20">
        <f t="shared" si="4"/>
        <v>11000</v>
      </c>
      <c r="F15" s="21">
        <f t="shared" si="0"/>
        <v>371000</v>
      </c>
      <c r="G15" s="21">
        <f t="shared" si="1"/>
        <v>430000</v>
      </c>
      <c r="H15" s="21">
        <f t="shared" si="2"/>
        <v>370000</v>
      </c>
      <c r="I15" s="21">
        <f t="shared" si="3"/>
        <v>585000</v>
      </c>
    </row>
    <row r="16" spans="5:9" ht="13.5" thickBot="1">
      <c r="E16" s="20">
        <f t="shared" si="4"/>
        <v>12000</v>
      </c>
      <c r="F16" s="21">
        <f t="shared" si="0"/>
        <v>382000</v>
      </c>
      <c r="G16" s="21">
        <f t="shared" si="1"/>
        <v>460000</v>
      </c>
      <c r="H16" s="21">
        <f t="shared" si="2"/>
        <v>390000</v>
      </c>
      <c r="I16" s="21">
        <f t="shared" si="3"/>
        <v>620000</v>
      </c>
    </row>
    <row r="17" spans="3:9" ht="13.5" thickBot="1">
      <c r="C17" s="36" t="s">
        <v>26</v>
      </c>
      <c r="D17" s="68">
        <v>8000</v>
      </c>
      <c r="E17" s="20">
        <f t="shared" si="4"/>
        <v>13000</v>
      </c>
      <c r="F17" s="21">
        <f t="shared" si="0"/>
        <v>393000</v>
      </c>
      <c r="G17" s="21">
        <f t="shared" si="1"/>
        <v>490000</v>
      </c>
      <c r="H17" s="21">
        <f t="shared" si="2"/>
        <v>410000</v>
      </c>
      <c r="I17" s="21">
        <f t="shared" si="3"/>
        <v>655000</v>
      </c>
    </row>
    <row r="18" spans="4:9" ht="13.5" thickBot="1">
      <c r="D18" s="68">
        <v>1000</v>
      </c>
      <c r="E18" s="20">
        <f t="shared" si="4"/>
        <v>14000</v>
      </c>
      <c r="F18" s="21">
        <f t="shared" si="0"/>
        <v>404000</v>
      </c>
      <c r="G18" s="21">
        <f t="shared" si="1"/>
        <v>520000</v>
      </c>
      <c r="H18" s="21">
        <f t="shared" si="2"/>
        <v>430000</v>
      </c>
      <c r="I18" s="21">
        <f t="shared" si="3"/>
        <v>690000</v>
      </c>
    </row>
    <row r="19" spans="3:10" ht="12.75">
      <c r="C19" s="35" t="s">
        <v>11</v>
      </c>
      <c r="D19" s="63">
        <f>IF(AND(ISBLANK(C5),ISBLANK(D5)),"",C5+D5*$D$17)</f>
        <v>338000</v>
      </c>
      <c r="J19" s="28"/>
    </row>
    <row r="20" spans="3:6" ht="12.75">
      <c r="C20" s="37" t="s">
        <v>12</v>
      </c>
      <c r="D20" s="64">
        <f>IF(AND(ISBLANK(C6),ISBLANK(D6)),"",C6+D6*$D$17)</f>
        <v>340000</v>
      </c>
      <c r="E20" s="33"/>
      <c r="F20" s="34"/>
    </row>
    <row r="21" spans="3:4" ht="12.75">
      <c r="C21" s="37" t="s">
        <v>13</v>
      </c>
      <c r="D21" s="64">
        <f>IF(AND(ISBLANK(C7),ISBLANK(D7)),"",C7+D7*$D$17)</f>
        <v>310000</v>
      </c>
    </row>
    <row r="22" spans="3:4" ht="13.5" thickBot="1">
      <c r="C22" s="38" t="s">
        <v>14</v>
      </c>
      <c r="D22" s="65">
        <f>IF(AND(ISBLANK(C8),ISBLANK(D8)),"",C8+D8*$D$17)</f>
        <v>480000</v>
      </c>
    </row>
  </sheetData>
  <sheetProtection password="A753" sheet="1" objects="1" scenarios="1"/>
  <conditionalFormatting sqref="D19">
    <cfRule type="expression" priority="1" dxfId="0" stopIfTrue="1">
      <formula>D19=MIN(D19:D22)</formula>
    </cfRule>
  </conditionalFormatting>
  <conditionalFormatting sqref="D20">
    <cfRule type="expression" priority="2" dxfId="0" stopIfTrue="1">
      <formula>D20=MIN(D19:D22)</formula>
    </cfRule>
  </conditionalFormatting>
  <conditionalFormatting sqref="D21">
    <cfRule type="expression" priority="3" dxfId="0" stopIfTrue="1">
      <formula>D21=MIN(D19:D22)</formula>
    </cfRule>
  </conditionalFormatting>
  <conditionalFormatting sqref="D22">
    <cfRule type="expression" priority="4" dxfId="0" stopIfTrue="1">
      <formula>D22=MIN(D19:D22)</formula>
    </cfRule>
  </conditionalFormatting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19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7" customWidth="1"/>
    <col min="3" max="11" width="11.28125" style="7" customWidth="1"/>
    <col min="12" max="16384" width="9.140625" style="7" customWidth="1"/>
  </cols>
  <sheetData>
    <row r="1" ht="12.75">
      <c r="A1" s="39" t="s">
        <v>28</v>
      </c>
    </row>
    <row r="2" ht="12.75"/>
    <row r="3" ht="13.5" thickBot="1"/>
    <row r="4" spans="3:6" ht="13.5" thickBot="1">
      <c r="C4" s="40" t="s">
        <v>29</v>
      </c>
      <c r="D4" s="41" t="s">
        <v>30</v>
      </c>
      <c r="E4" s="42" t="s">
        <v>31</v>
      </c>
      <c r="F4" s="43" t="s">
        <v>44</v>
      </c>
    </row>
    <row r="5" spans="3:7" ht="12.75">
      <c r="C5" s="25" t="s">
        <v>32</v>
      </c>
      <c r="D5" s="47">
        <v>2</v>
      </c>
      <c r="E5" s="48">
        <v>2</v>
      </c>
      <c r="F5" s="49"/>
      <c r="G5" s="44">
        <f>IF(AND(ISNUMBER(D5),ISNUMBER(E5)),IF(ISNUMBER(F5),F5,1),0)</f>
        <v>1</v>
      </c>
    </row>
    <row r="6" spans="3:7" ht="12.75">
      <c r="C6" s="26" t="s">
        <v>33</v>
      </c>
      <c r="D6" s="50">
        <v>3</v>
      </c>
      <c r="E6" s="51">
        <v>5</v>
      </c>
      <c r="F6" s="52"/>
      <c r="G6" s="44">
        <f aca="true" t="shared" si="0" ref="G6:G16">IF(AND(ISNUMBER(D6),ISNUMBER(E6)),IF(ISNUMBER(F6),F6,1),0)</f>
        <v>1</v>
      </c>
    </row>
    <row r="7" spans="3:7" ht="12.75">
      <c r="C7" s="26" t="s">
        <v>34</v>
      </c>
      <c r="D7" s="50">
        <v>5</v>
      </c>
      <c r="E7" s="51">
        <v>4</v>
      </c>
      <c r="F7" s="52"/>
      <c r="G7" s="44">
        <f t="shared" si="0"/>
        <v>1</v>
      </c>
    </row>
    <row r="8" spans="3:7" ht="12.75">
      <c r="C8" s="26" t="s">
        <v>35</v>
      </c>
      <c r="D8" s="50">
        <v>8</v>
      </c>
      <c r="E8" s="51">
        <v>5</v>
      </c>
      <c r="F8" s="52"/>
      <c r="G8" s="44">
        <f t="shared" si="0"/>
        <v>1</v>
      </c>
    </row>
    <row r="9" spans="3:7" ht="12.75">
      <c r="C9" s="26" t="s">
        <v>36</v>
      </c>
      <c r="D9" s="50"/>
      <c r="E9" s="51"/>
      <c r="F9" s="52"/>
      <c r="G9" s="44">
        <f t="shared" si="0"/>
        <v>0</v>
      </c>
    </row>
    <row r="10" spans="3:7" ht="12.75">
      <c r="C10" s="26" t="s">
        <v>37</v>
      </c>
      <c r="D10" s="50"/>
      <c r="E10" s="51"/>
      <c r="F10" s="52"/>
      <c r="G10" s="44">
        <f t="shared" si="0"/>
        <v>0</v>
      </c>
    </row>
    <row r="11" spans="3:7" ht="12.75">
      <c r="C11" s="26" t="s">
        <v>38</v>
      </c>
      <c r="D11" s="50"/>
      <c r="E11" s="51"/>
      <c r="F11" s="52"/>
      <c r="G11" s="44">
        <f t="shared" si="0"/>
        <v>0</v>
      </c>
    </row>
    <row r="12" spans="3:7" ht="12.75">
      <c r="C12" s="26" t="s">
        <v>39</v>
      </c>
      <c r="D12" s="50"/>
      <c r="E12" s="51"/>
      <c r="F12" s="52"/>
      <c r="G12" s="44">
        <f t="shared" si="0"/>
        <v>0</v>
      </c>
    </row>
    <row r="13" spans="3:10" ht="12.75">
      <c r="C13" s="26" t="s">
        <v>40</v>
      </c>
      <c r="D13" s="50"/>
      <c r="E13" s="51"/>
      <c r="F13" s="52"/>
      <c r="G13" s="44">
        <f t="shared" si="0"/>
        <v>0</v>
      </c>
      <c r="I13" s="7">
        <f>IF(SUM(G5:G16)&gt;0,MIN(D5:D16)-1,#N/A)</f>
        <v>1</v>
      </c>
      <c r="J13" s="7">
        <f>IF(SUM(G5:G16)&gt;0,F19,#N/A)</f>
        <v>4</v>
      </c>
    </row>
    <row r="14" spans="3:10" ht="12.75">
      <c r="C14" s="26" t="s">
        <v>41</v>
      </c>
      <c r="D14" s="50"/>
      <c r="E14" s="51"/>
      <c r="F14" s="52"/>
      <c r="G14" s="44">
        <f t="shared" si="0"/>
        <v>0</v>
      </c>
      <c r="I14" s="7">
        <f>IF(SUM(G5:G16)&gt;0,MAX(D5:D16)+1,#N/A)</f>
        <v>9</v>
      </c>
      <c r="J14" s="7">
        <f>IF(SUM(G5:G16)&gt;0,F19,#N/A)</f>
        <v>4</v>
      </c>
    </row>
    <row r="15" spans="3:10" ht="12.75">
      <c r="C15" s="26" t="s">
        <v>42</v>
      </c>
      <c r="D15" s="50"/>
      <c r="E15" s="51"/>
      <c r="F15" s="52"/>
      <c r="G15" s="44">
        <f t="shared" si="0"/>
        <v>0</v>
      </c>
      <c r="I15" s="7">
        <f>IF(SUM(G5:G16)&gt;0,E19,#N/A)</f>
        <v>4.5</v>
      </c>
      <c r="J15" s="7">
        <f>IF(SUM(G5:G16)&gt;0,MIN(E5:E16)-1,#N/A)</f>
        <v>1</v>
      </c>
    </row>
    <row r="16" spans="3:10" ht="13.5" thickBot="1">
      <c r="C16" s="27" t="s">
        <v>43</v>
      </c>
      <c r="D16" s="53"/>
      <c r="E16" s="54"/>
      <c r="F16" s="55"/>
      <c r="G16" s="44">
        <f t="shared" si="0"/>
        <v>0</v>
      </c>
      <c r="I16" s="7">
        <f>IF(SUM(G5:G16)&gt;0,E19,#N/A)</f>
        <v>4.5</v>
      </c>
      <c r="J16" s="7">
        <f>IF(SUM(G5:G16)&gt;0,MAX(E5:E16)+1,#N/A)</f>
        <v>6</v>
      </c>
    </row>
    <row r="17" ht="13.5" thickBot="1"/>
    <row r="18" spans="5:6" ht="13.5" thickBot="1">
      <c r="E18" s="17" t="s">
        <v>30</v>
      </c>
      <c r="F18" s="45" t="s">
        <v>31</v>
      </c>
    </row>
    <row r="19" spans="4:6" ht="13.5" thickBot="1">
      <c r="D19" s="36" t="s">
        <v>45</v>
      </c>
      <c r="E19" s="46">
        <f>IF(SUM(G5:G16)&gt;0,SUMPRODUCT(D5:D16,G5:G16)/SUM(G5:G16),#N/A)</f>
        <v>4.5</v>
      </c>
      <c r="F19" s="42">
        <f>IF(SUM(G5:G16)&gt;0,SUMPRODUCT(E5:E16,G5:G16)/SUM(G5:G16),#N/A)</f>
        <v>4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7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3" width="2.7109375" style="7" customWidth="1"/>
    <col min="4" max="6" width="11.28125" style="7" customWidth="1"/>
    <col min="7" max="13" width="11.28125" style="0" customWidth="1"/>
  </cols>
  <sheetData>
    <row r="1" ht="12.75">
      <c r="A1" s="6" t="s">
        <v>53</v>
      </c>
    </row>
    <row r="4" spans="1:2" ht="12.75">
      <c r="A4" s="56" t="s">
        <v>22</v>
      </c>
      <c r="B4" s="8" t="s">
        <v>27</v>
      </c>
    </row>
    <row r="5" ht="13.5" thickBot="1"/>
    <row r="6" spans="3:5" ht="12.75">
      <c r="C6" s="17"/>
      <c r="D6" s="18" t="s">
        <v>3</v>
      </c>
      <c r="E6" s="19" t="s">
        <v>4</v>
      </c>
    </row>
    <row r="7" spans="3:5" ht="13.5" thickBot="1">
      <c r="C7" s="22"/>
      <c r="D7" s="23" t="s">
        <v>10</v>
      </c>
      <c r="E7" s="24" t="s">
        <v>10</v>
      </c>
    </row>
    <row r="8" spans="3:5" ht="12.75">
      <c r="C8" s="25" t="s">
        <v>11</v>
      </c>
      <c r="D8" s="57">
        <v>250000</v>
      </c>
      <c r="E8" s="58">
        <v>11</v>
      </c>
    </row>
    <row r="9" spans="3:5" ht="12.75">
      <c r="C9" s="26" t="s">
        <v>12</v>
      </c>
      <c r="D9" s="59">
        <v>100000</v>
      </c>
      <c r="E9" s="60">
        <v>30</v>
      </c>
    </row>
    <row r="10" spans="3:5" ht="12.75">
      <c r="C10" s="26" t="s">
        <v>13</v>
      </c>
      <c r="D10" s="59">
        <v>150000</v>
      </c>
      <c r="E10" s="60">
        <v>20</v>
      </c>
    </row>
    <row r="11" spans="3:5" ht="13.5" thickBot="1">
      <c r="C11" s="27" t="s">
        <v>14</v>
      </c>
      <c r="D11" s="61">
        <v>200000</v>
      </c>
      <c r="E11" s="62">
        <v>35</v>
      </c>
    </row>
    <row r="12" spans="3:5" ht="13.5" thickBot="1">
      <c r="C12" s="28"/>
      <c r="D12" s="29" t="s">
        <v>15</v>
      </c>
      <c r="E12" s="30" t="s">
        <v>5</v>
      </c>
    </row>
    <row r="13" spans="3:5" ht="12.75">
      <c r="C13" s="28"/>
      <c r="D13" s="31" t="s">
        <v>16</v>
      </c>
      <c r="E13" s="66">
        <v>7894.736842105263</v>
      </c>
    </row>
    <row r="14" spans="3:5" ht="12.75">
      <c r="C14" s="28"/>
      <c r="D14" s="31" t="s">
        <v>17</v>
      </c>
      <c r="E14" s="66">
        <v>11111.111111111111</v>
      </c>
    </row>
    <row r="15" spans="3:5" ht="12.75">
      <c r="C15" s="28"/>
      <c r="D15" s="31" t="s">
        <v>18</v>
      </c>
      <c r="E15" s="66">
        <v>2083.3333333333335</v>
      </c>
    </row>
    <row r="16" spans="3:5" ht="12.75">
      <c r="C16" s="28"/>
      <c r="D16" s="31" t="s">
        <v>19</v>
      </c>
      <c r="E16" s="66">
        <v>5000</v>
      </c>
    </row>
    <row r="17" spans="3:5" ht="12.75">
      <c r="C17" s="28"/>
      <c r="D17" s="31" t="s">
        <v>20</v>
      </c>
      <c r="E17" s="66">
        <v>-20000</v>
      </c>
    </row>
    <row r="18" spans="3:5" ht="13.5" thickBot="1">
      <c r="C18" s="28"/>
      <c r="D18" s="32" t="s">
        <v>21</v>
      </c>
      <c r="E18" s="67">
        <v>-3333.3333333333335</v>
      </c>
    </row>
    <row r="19" ht="13.5" thickBot="1">
      <c r="E19" s="69"/>
    </row>
    <row r="20" spans="4:5" ht="13.5" thickBot="1">
      <c r="D20" s="36" t="s">
        <v>26</v>
      </c>
      <c r="E20" s="68">
        <v>8000</v>
      </c>
    </row>
    <row r="21" ht="13.5" thickBot="1">
      <c r="E21" s="68">
        <v>1000</v>
      </c>
    </row>
    <row r="22" spans="4:5" ht="12.75">
      <c r="D22" s="35" t="s">
        <v>11</v>
      </c>
      <c r="E22" s="63">
        <v>338000</v>
      </c>
    </row>
    <row r="23" spans="4:5" ht="12.75">
      <c r="D23" s="37" t="s">
        <v>12</v>
      </c>
      <c r="E23" s="64">
        <v>340000</v>
      </c>
    </row>
    <row r="24" spans="4:5" ht="12.75">
      <c r="D24" s="37" t="s">
        <v>13</v>
      </c>
      <c r="E24" s="64">
        <v>310000</v>
      </c>
    </row>
    <row r="25" spans="4:5" ht="13.5" thickBot="1">
      <c r="D25" s="38" t="s">
        <v>14</v>
      </c>
      <c r="E25" s="65">
        <v>480000</v>
      </c>
    </row>
    <row r="26" ht="13.5" thickBot="1">
      <c r="E26" s="69"/>
    </row>
    <row r="27" spans="4:5" ht="13.5" thickBot="1">
      <c r="D27" s="36" t="s">
        <v>26</v>
      </c>
      <c r="E27" s="68">
        <v>10000</v>
      </c>
    </row>
    <row r="28" ht="13.5" thickBot="1">
      <c r="E28" s="68">
        <v>1000</v>
      </c>
    </row>
    <row r="29" spans="4:5" ht="12.75">
      <c r="D29" s="35" t="s">
        <v>11</v>
      </c>
      <c r="E29" s="63">
        <v>360000</v>
      </c>
    </row>
    <row r="30" spans="4:5" ht="12.75">
      <c r="D30" s="37" t="s">
        <v>12</v>
      </c>
      <c r="E30" s="64">
        <v>400000</v>
      </c>
    </row>
    <row r="31" spans="4:5" ht="12.75">
      <c r="D31" s="37" t="s">
        <v>13</v>
      </c>
      <c r="E31" s="64">
        <v>350000</v>
      </c>
    </row>
    <row r="32" spans="4:5" ht="13.5" thickBot="1">
      <c r="D32" s="38" t="s">
        <v>14</v>
      </c>
      <c r="E32" s="65">
        <v>550000</v>
      </c>
    </row>
    <row r="35" spans="1:7" ht="12.75">
      <c r="A35" s="56" t="s">
        <v>24</v>
      </c>
      <c r="B35" s="39" t="s">
        <v>28</v>
      </c>
      <c r="G35" s="7"/>
    </row>
    <row r="36" ht="12.75">
      <c r="G36" s="7"/>
    </row>
    <row r="37" ht="13.5" thickBot="1">
      <c r="G37" s="7"/>
    </row>
    <row r="38" spans="4:7" ht="13.5" thickBot="1">
      <c r="D38" s="40" t="s">
        <v>29</v>
      </c>
      <c r="E38" s="41" t="s">
        <v>30</v>
      </c>
      <c r="F38" s="42" t="s">
        <v>31</v>
      </c>
      <c r="G38" s="43" t="s">
        <v>44</v>
      </c>
    </row>
    <row r="39" spans="4:7" ht="12.75">
      <c r="D39" s="25" t="s">
        <v>32</v>
      </c>
      <c r="E39" s="47">
        <v>2</v>
      </c>
      <c r="F39" s="48">
        <v>2</v>
      </c>
      <c r="G39" s="49"/>
    </row>
    <row r="40" spans="4:7" ht="12.75">
      <c r="D40" s="26" t="s">
        <v>33</v>
      </c>
      <c r="E40" s="50">
        <v>3</v>
      </c>
      <c r="F40" s="51">
        <v>5</v>
      </c>
      <c r="G40" s="52"/>
    </row>
    <row r="41" spans="4:7" ht="12.75">
      <c r="D41" s="26" t="s">
        <v>34</v>
      </c>
      <c r="E41" s="50">
        <v>5</v>
      </c>
      <c r="F41" s="51">
        <v>4</v>
      </c>
      <c r="G41" s="52"/>
    </row>
    <row r="42" spans="4:7" ht="12.75">
      <c r="D42" s="26" t="s">
        <v>35</v>
      </c>
      <c r="E42" s="50">
        <v>8</v>
      </c>
      <c r="F42" s="51">
        <v>5</v>
      </c>
      <c r="G42" s="52"/>
    </row>
    <row r="43" spans="4:7" ht="12.75">
      <c r="D43" s="26" t="s">
        <v>36</v>
      </c>
      <c r="E43" s="50"/>
      <c r="F43" s="51"/>
      <c r="G43" s="52"/>
    </row>
    <row r="44" spans="4:7" ht="12.75">
      <c r="D44" s="26" t="s">
        <v>37</v>
      </c>
      <c r="E44" s="50"/>
      <c r="F44" s="51"/>
      <c r="G44" s="52"/>
    </row>
    <row r="45" spans="4:7" ht="12.75">
      <c r="D45" s="26" t="s">
        <v>38</v>
      </c>
      <c r="E45" s="50"/>
      <c r="F45" s="51"/>
      <c r="G45" s="52"/>
    </row>
    <row r="46" spans="4:7" ht="12.75">
      <c r="D46" s="26" t="s">
        <v>39</v>
      </c>
      <c r="E46" s="50"/>
      <c r="F46" s="51"/>
      <c r="G46" s="52"/>
    </row>
    <row r="47" spans="4:7" ht="12.75">
      <c r="D47" s="26" t="s">
        <v>40</v>
      </c>
      <c r="E47" s="50"/>
      <c r="F47" s="51"/>
      <c r="G47" s="52"/>
    </row>
    <row r="48" spans="4:7" ht="12.75">
      <c r="D48" s="26" t="s">
        <v>41</v>
      </c>
      <c r="E48" s="50"/>
      <c r="F48" s="51"/>
      <c r="G48" s="52"/>
    </row>
    <row r="49" spans="4:7" ht="12.75">
      <c r="D49" s="26" t="s">
        <v>42</v>
      </c>
      <c r="E49" s="50"/>
      <c r="F49" s="51"/>
      <c r="G49" s="52"/>
    </row>
    <row r="50" spans="4:7" ht="13.5" thickBot="1">
      <c r="D50" s="27" t="s">
        <v>43</v>
      </c>
      <c r="E50" s="53"/>
      <c r="F50" s="54"/>
      <c r="G50" s="55"/>
    </row>
    <row r="51" ht="13.5" thickBot="1">
      <c r="G51" s="7"/>
    </row>
    <row r="52" spans="6:7" ht="13.5" thickBot="1">
      <c r="F52" s="17" t="s">
        <v>30</v>
      </c>
      <c r="G52" s="45" t="s">
        <v>31</v>
      </c>
    </row>
    <row r="53" spans="5:7" ht="13.5" thickBot="1">
      <c r="E53" s="36" t="s">
        <v>45</v>
      </c>
      <c r="F53" s="46">
        <v>4.5</v>
      </c>
      <c r="G53" s="42">
        <v>4</v>
      </c>
    </row>
    <row r="56" spans="1:7" ht="12.75">
      <c r="A56" s="56" t="s">
        <v>25</v>
      </c>
      <c r="B56" s="39" t="s">
        <v>28</v>
      </c>
      <c r="G56" s="7"/>
    </row>
    <row r="57" ht="12.75">
      <c r="G57" s="7"/>
    </row>
    <row r="58" ht="13.5" thickBot="1">
      <c r="G58" s="7"/>
    </row>
    <row r="59" spans="4:7" ht="13.5" thickBot="1">
      <c r="D59" s="40" t="s">
        <v>29</v>
      </c>
      <c r="E59" s="41" t="s">
        <v>30</v>
      </c>
      <c r="F59" s="42" t="s">
        <v>31</v>
      </c>
      <c r="G59" s="43" t="s">
        <v>44</v>
      </c>
    </row>
    <row r="60" spans="4:7" ht="12.75">
      <c r="D60" s="25" t="s">
        <v>32</v>
      </c>
      <c r="E60" s="47">
        <v>2</v>
      </c>
      <c r="F60" s="48">
        <v>2</v>
      </c>
      <c r="G60" s="49">
        <v>800</v>
      </c>
    </row>
    <row r="61" spans="4:7" ht="12.75">
      <c r="D61" s="26" t="s">
        <v>33</v>
      </c>
      <c r="E61" s="50">
        <v>3</v>
      </c>
      <c r="F61" s="51">
        <v>5</v>
      </c>
      <c r="G61" s="52">
        <v>900</v>
      </c>
    </row>
    <row r="62" spans="4:7" ht="12.75">
      <c r="D62" s="26" t="s">
        <v>34</v>
      </c>
      <c r="E62" s="50">
        <v>5</v>
      </c>
      <c r="F62" s="51">
        <v>4</v>
      </c>
      <c r="G62" s="52">
        <v>200</v>
      </c>
    </row>
    <row r="63" spans="4:7" ht="12.75">
      <c r="D63" s="26" t="s">
        <v>35</v>
      </c>
      <c r="E63" s="50">
        <v>8</v>
      </c>
      <c r="F63" s="51">
        <v>5</v>
      </c>
      <c r="G63" s="52">
        <v>100</v>
      </c>
    </row>
    <row r="64" spans="4:7" ht="12.75">
      <c r="D64" s="26" t="s">
        <v>36</v>
      </c>
      <c r="E64" s="50"/>
      <c r="F64" s="51"/>
      <c r="G64" s="52"/>
    </row>
    <row r="65" spans="4:7" ht="12.75">
      <c r="D65" s="26" t="s">
        <v>37</v>
      </c>
      <c r="E65" s="50"/>
      <c r="F65" s="51"/>
      <c r="G65" s="52"/>
    </row>
    <row r="66" spans="4:7" ht="12.75">
      <c r="D66" s="26" t="s">
        <v>38</v>
      </c>
      <c r="E66" s="50"/>
      <c r="F66" s="51"/>
      <c r="G66" s="52"/>
    </row>
    <row r="67" spans="4:7" ht="12.75">
      <c r="D67" s="26" t="s">
        <v>39</v>
      </c>
      <c r="E67" s="50"/>
      <c r="F67" s="51"/>
      <c r="G67" s="52"/>
    </row>
    <row r="68" spans="4:7" ht="12.75">
      <c r="D68" s="26" t="s">
        <v>40</v>
      </c>
      <c r="E68" s="50"/>
      <c r="F68" s="51"/>
      <c r="G68" s="52"/>
    </row>
    <row r="69" spans="4:7" ht="12.75">
      <c r="D69" s="26" t="s">
        <v>41</v>
      </c>
      <c r="E69" s="50"/>
      <c r="F69" s="51"/>
      <c r="G69" s="52"/>
    </row>
    <row r="70" spans="4:7" ht="12.75">
      <c r="D70" s="26" t="s">
        <v>42</v>
      </c>
      <c r="E70" s="50"/>
      <c r="F70" s="51"/>
      <c r="G70" s="52"/>
    </row>
    <row r="71" spans="4:7" ht="13.5" thickBot="1">
      <c r="D71" s="27" t="s">
        <v>43</v>
      </c>
      <c r="E71" s="53"/>
      <c r="F71" s="54"/>
      <c r="G71" s="55"/>
    </row>
    <row r="72" ht="13.5" thickBot="1">
      <c r="G72" s="7"/>
    </row>
    <row r="73" spans="6:7" ht="13.5" thickBot="1">
      <c r="F73" s="17" t="s">
        <v>30</v>
      </c>
      <c r="G73" s="45" t="s">
        <v>31</v>
      </c>
    </row>
    <row r="74" spans="5:7" ht="13.5" thickBot="1">
      <c r="E74" s="36" t="s">
        <v>45</v>
      </c>
      <c r="F74" s="46">
        <v>3.05</v>
      </c>
      <c r="G74" s="42">
        <v>3.7</v>
      </c>
    </row>
  </sheetData>
  <conditionalFormatting sqref="E22 E29">
    <cfRule type="expression" priority="1" dxfId="0" stopIfTrue="1">
      <formula>E22=MIN(E22:E25)</formula>
    </cfRule>
  </conditionalFormatting>
  <conditionalFormatting sqref="E23 E30">
    <cfRule type="expression" priority="2" dxfId="0" stopIfTrue="1">
      <formula>E23=MIN(E22:E25)</formula>
    </cfRule>
  </conditionalFormatting>
  <conditionalFormatting sqref="E24 E31">
    <cfRule type="expression" priority="3" dxfId="0" stopIfTrue="1">
      <formula>E24=MIN(E22:E25)</formula>
    </cfRule>
  </conditionalFormatting>
  <conditionalFormatting sqref="E25 E32">
    <cfRule type="expression" priority="4" dxfId="0" stopIfTrue="1">
      <formula>E25=MIN(E22:E25)</formula>
    </cfRule>
  </conditionalFormatting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3.140625" style="7" customWidth="1"/>
    <col min="3" max="3" width="2.7109375" style="7" customWidth="1"/>
    <col min="4" max="6" width="11.28125" style="7" customWidth="1"/>
    <col min="7" max="13" width="11.28125" style="0" customWidth="1"/>
  </cols>
  <sheetData>
    <row r="1" ht="12.75">
      <c r="A1" s="6" t="s">
        <v>54</v>
      </c>
    </row>
    <row r="3" spans="1:2" ht="12.75">
      <c r="A3" s="56" t="s">
        <v>22</v>
      </c>
      <c r="B3" s="8" t="s">
        <v>27</v>
      </c>
    </row>
    <row r="4" ht="13.5" thickBot="1"/>
    <row r="5" spans="3:5" ht="12.75">
      <c r="C5" s="17"/>
      <c r="D5" s="18" t="s">
        <v>3</v>
      </c>
      <c r="E5" s="19" t="s">
        <v>4</v>
      </c>
    </row>
    <row r="6" spans="3:5" ht="13.5" thickBot="1">
      <c r="C6" s="22"/>
      <c r="D6" s="23" t="s">
        <v>10</v>
      </c>
      <c r="E6" s="24" t="s">
        <v>10</v>
      </c>
    </row>
    <row r="7" spans="3:5" ht="12.75">
      <c r="C7" s="25" t="s">
        <v>11</v>
      </c>
      <c r="D7" s="57">
        <f>4000+19000</f>
        <v>23000</v>
      </c>
      <c r="E7" s="58">
        <v>4</v>
      </c>
    </row>
    <row r="8" spans="3:5" ht="12.75">
      <c r="C8" s="26" t="s">
        <v>12</v>
      </c>
      <c r="D8" s="59">
        <f>3500+22000</f>
        <v>25500</v>
      </c>
      <c r="E8" s="60">
        <v>5</v>
      </c>
    </row>
    <row r="9" spans="3:5" ht="12.75">
      <c r="C9" s="26" t="s">
        <v>13</v>
      </c>
      <c r="D9" s="59">
        <f>5000+18000</f>
        <v>23000</v>
      </c>
      <c r="E9" s="60">
        <v>6</v>
      </c>
    </row>
    <row r="10" spans="3:5" ht="13.5" thickBot="1">
      <c r="C10" s="27" t="s">
        <v>14</v>
      </c>
      <c r="D10" s="61"/>
      <c r="E10" s="62"/>
    </row>
    <row r="11" spans="3:5" ht="13.5" thickBot="1">
      <c r="C11" s="28"/>
      <c r="D11" s="29" t="s">
        <v>15</v>
      </c>
      <c r="E11" s="30" t="s">
        <v>5</v>
      </c>
    </row>
    <row r="12" spans="3:5" ht="12.75">
      <c r="C12" s="28"/>
      <c r="D12" s="31" t="s">
        <v>16</v>
      </c>
      <c r="E12" s="66">
        <v>-2500</v>
      </c>
    </row>
    <row r="13" spans="3:5" ht="12.75">
      <c r="C13" s="28"/>
      <c r="D13" s="31" t="s">
        <v>17</v>
      </c>
      <c r="E13" s="66">
        <v>0</v>
      </c>
    </row>
    <row r="14" spans="3:5" ht="12.75">
      <c r="C14" s="28"/>
      <c r="D14" s="31" t="s">
        <v>18</v>
      </c>
      <c r="E14" s="66" t="s">
        <v>52</v>
      </c>
    </row>
    <row r="15" spans="3:5" ht="12.75">
      <c r="C15" s="28"/>
      <c r="D15" s="31" t="s">
        <v>19</v>
      </c>
      <c r="E15" s="66">
        <v>2500</v>
      </c>
    </row>
    <row r="16" spans="3:5" ht="12.75">
      <c r="C16" s="28"/>
      <c r="D16" s="31" t="s">
        <v>20</v>
      </c>
      <c r="E16" s="66" t="s">
        <v>52</v>
      </c>
    </row>
    <row r="17" spans="3:5" ht="13.5" thickBot="1">
      <c r="C17" s="28"/>
      <c r="D17" s="32" t="s">
        <v>21</v>
      </c>
      <c r="E17" s="67" t="s">
        <v>52</v>
      </c>
    </row>
    <row r="18" ht="13.5" thickBot="1"/>
    <row r="19" spans="4:5" ht="13.5" thickBot="1">
      <c r="D19" s="36" t="s">
        <v>26</v>
      </c>
      <c r="E19" s="68">
        <v>800</v>
      </c>
    </row>
    <row r="20" ht="13.5" thickBot="1">
      <c r="E20" s="68">
        <v>100</v>
      </c>
    </row>
    <row r="21" spans="4:5" ht="12.75">
      <c r="D21" s="35" t="s">
        <v>11</v>
      </c>
      <c r="E21" s="63">
        <v>26200</v>
      </c>
    </row>
    <row r="22" spans="4:5" ht="12.75">
      <c r="D22" s="37" t="s">
        <v>12</v>
      </c>
      <c r="E22" s="64">
        <v>29500</v>
      </c>
    </row>
    <row r="23" spans="4:5" ht="12.75">
      <c r="D23" s="37" t="s">
        <v>13</v>
      </c>
      <c r="E23" s="64">
        <v>27800</v>
      </c>
    </row>
    <row r="24" spans="4:5" ht="13.5" thickBot="1">
      <c r="D24" s="38" t="s">
        <v>14</v>
      </c>
      <c r="E24" s="65" t="s">
        <v>52</v>
      </c>
    </row>
    <row r="27" spans="1:2" ht="12.75">
      <c r="A27" s="56" t="s">
        <v>23</v>
      </c>
      <c r="B27" s="8" t="s">
        <v>27</v>
      </c>
    </row>
    <row r="28" ht="13.5" thickBot="1"/>
    <row r="29" spans="3:5" ht="12.75">
      <c r="C29" s="17"/>
      <c r="D29" s="18" t="s">
        <v>3</v>
      </c>
      <c r="E29" s="19" t="s">
        <v>4</v>
      </c>
    </row>
    <row r="30" spans="3:5" ht="13.5" thickBot="1">
      <c r="C30" s="22"/>
      <c r="D30" s="23" t="s">
        <v>10</v>
      </c>
      <c r="E30" s="24" t="s">
        <v>10</v>
      </c>
    </row>
    <row r="31" spans="3:5" ht="12.75">
      <c r="C31" s="25" t="s">
        <v>11</v>
      </c>
      <c r="D31" s="57">
        <v>8000</v>
      </c>
      <c r="E31" s="58">
        <v>5</v>
      </c>
    </row>
    <row r="32" spans="3:5" ht="12.75">
      <c r="C32" s="26" t="s">
        <v>12</v>
      </c>
      <c r="D32" s="59">
        <v>9400</v>
      </c>
      <c r="E32" s="60">
        <v>4</v>
      </c>
    </row>
    <row r="33" spans="3:5" ht="12.75">
      <c r="C33" s="26" t="s">
        <v>13</v>
      </c>
      <c r="D33" s="59"/>
      <c r="E33" s="60"/>
    </row>
    <row r="34" spans="3:5" ht="13.5" thickBot="1">
      <c r="C34" s="27" t="s">
        <v>14</v>
      </c>
      <c r="D34" s="61"/>
      <c r="E34" s="62"/>
    </row>
    <row r="35" spans="3:5" ht="13.5" thickBot="1">
      <c r="C35" s="28"/>
      <c r="D35" s="29" t="s">
        <v>15</v>
      </c>
      <c r="E35" s="30" t="s">
        <v>5</v>
      </c>
    </row>
    <row r="36" spans="3:5" ht="12.75">
      <c r="C36" s="28"/>
      <c r="D36" s="31" t="s">
        <v>16</v>
      </c>
      <c r="E36" s="66">
        <v>1400</v>
      </c>
    </row>
    <row r="37" spans="3:5" ht="12.75">
      <c r="C37" s="28"/>
      <c r="D37" s="31" t="s">
        <v>17</v>
      </c>
      <c r="E37" s="66" t="s">
        <v>52</v>
      </c>
    </row>
    <row r="38" spans="3:5" ht="12.75">
      <c r="C38" s="28"/>
      <c r="D38" s="31" t="s">
        <v>18</v>
      </c>
      <c r="E38" s="66" t="s">
        <v>52</v>
      </c>
    </row>
    <row r="39" spans="3:5" ht="12.75">
      <c r="C39" s="28"/>
      <c r="D39" s="31" t="s">
        <v>19</v>
      </c>
      <c r="E39" s="66" t="s">
        <v>52</v>
      </c>
    </row>
    <row r="40" spans="3:5" ht="12.75">
      <c r="C40" s="28"/>
      <c r="D40" s="31" t="s">
        <v>20</v>
      </c>
      <c r="E40" s="66" t="s">
        <v>52</v>
      </c>
    </row>
    <row r="41" spans="3:5" ht="13.5" thickBot="1">
      <c r="C41" s="28"/>
      <c r="D41" s="32" t="s">
        <v>21</v>
      </c>
      <c r="E41" s="67" t="s">
        <v>52</v>
      </c>
    </row>
    <row r="42" ht="13.5" thickBot="1"/>
    <row r="43" spans="4:5" ht="13.5" thickBot="1">
      <c r="D43" s="36" t="s">
        <v>26</v>
      </c>
      <c r="E43" s="68">
        <v>8800</v>
      </c>
    </row>
    <row r="44" ht="13.5" thickBot="1">
      <c r="E44" s="68">
        <v>100</v>
      </c>
    </row>
    <row r="45" spans="4:5" ht="12.75">
      <c r="D45" s="35" t="s">
        <v>11</v>
      </c>
      <c r="E45" s="63">
        <v>52000</v>
      </c>
    </row>
    <row r="46" spans="4:5" ht="12.75">
      <c r="D46" s="37" t="s">
        <v>12</v>
      </c>
      <c r="E46" s="64">
        <v>44600</v>
      </c>
    </row>
    <row r="47" spans="4:5" ht="12.75">
      <c r="D47" s="37" t="s">
        <v>13</v>
      </c>
      <c r="E47" s="64" t="s">
        <v>52</v>
      </c>
    </row>
    <row r="48" spans="4:5" ht="13.5" thickBot="1">
      <c r="D48" s="38" t="s">
        <v>14</v>
      </c>
      <c r="E48" s="65" t="s">
        <v>52</v>
      </c>
    </row>
  </sheetData>
  <conditionalFormatting sqref="E21 E45">
    <cfRule type="expression" priority="1" dxfId="0" stopIfTrue="1">
      <formula>E21=MIN(E21:E24)</formula>
    </cfRule>
  </conditionalFormatting>
  <conditionalFormatting sqref="E22 E46">
    <cfRule type="expression" priority="2" dxfId="0" stopIfTrue="1">
      <formula>E22=MIN(E21:E24)</formula>
    </cfRule>
  </conditionalFormatting>
  <conditionalFormatting sqref="E23 E47">
    <cfRule type="expression" priority="3" dxfId="0" stopIfTrue="1">
      <formula>E23=MIN(E21:E24)</formula>
    </cfRule>
  </conditionalFormatting>
  <conditionalFormatting sqref="E24 E48">
    <cfRule type="expression" priority="4" dxfId="0" stopIfTrue="1">
      <formula>E24=MIN(E21:E24)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2001-03-22T02:50:13Z</cp:lastPrinted>
  <dcterms:created xsi:type="dcterms:W3CDTF">2001-02-21T03:04:23Z</dcterms:created>
  <dcterms:modified xsi:type="dcterms:W3CDTF">2001-04-04T18:59:07Z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