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olved Problem" sheetId="1" r:id="rId1"/>
  </sheets>
  <definedNames>
    <definedName name="_xlnm.Print_Area" localSheetId="0">'Solved Problem'!$B$4:$I$84</definedName>
  </definedNames>
  <calcPr fullCalcOnLoad="1"/>
</workbook>
</file>

<file path=xl/sharedStrings.xml><?xml version="1.0" encoding="utf-8"?>
<sst xmlns="http://schemas.openxmlformats.org/spreadsheetml/2006/main" count="115" uniqueCount="76">
  <si>
    <t>January</t>
  </si>
  <si>
    <t>February</t>
  </si>
  <si>
    <t>March</t>
  </si>
  <si>
    <t>April</t>
  </si>
  <si>
    <t>May</t>
  </si>
  <si>
    <t>June</t>
  </si>
  <si>
    <t>Demand Forecast</t>
  </si>
  <si>
    <t>Number of Working Days</t>
  </si>
  <si>
    <t>Totals</t>
  </si>
  <si>
    <t>Costs</t>
  </si>
  <si>
    <t>Materials</t>
  </si>
  <si>
    <t>Inventory holding cost</t>
  </si>
  <si>
    <t>Marginal cost of stockout</t>
  </si>
  <si>
    <t>Marginal cost of subcontracting</t>
  </si>
  <si>
    <t>Hiring and training cost</t>
  </si>
  <si>
    <t>Layoff cost</t>
  </si>
  <si>
    <t>Labor hours required</t>
  </si>
  <si>
    <t>Straight-line cost (first eight hours each day)</t>
  </si>
  <si>
    <t>Overtime cost (time and a half)</t>
  </si>
  <si>
    <t xml:space="preserve">May </t>
  </si>
  <si>
    <t>Beginning Inventory</t>
  </si>
  <si>
    <r>
      <t>Safety Stock</t>
    </r>
    <r>
      <rPr>
        <sz val="10"/>
        <rFont val="Arial"/>
        <family val="0"/>
      </rPr>
      <t xml:space="preserve"> (.25 x Demand Forecast)</t>
    </r>
  </si>
  <si>
    <r>
      <t>Production Requirement</t>
    </r>
    <r>
      <rPr>
        <sz val="10"/>
        <rFont val="Arial"/>
        <family val="0"/>
      </rPr>
      <t xml:space="preserve"> (Demand Forecast + Safety Stock - Beginning Inventory)</t>
    </r>
  </si>
  <si>
    <r>
      <t>Ending Inventory</t>
    </r>
    <r>
      <rPr>
        <sz val="10"/>
        <rFont val="Arial"/>
        <family val="0"/>
      </rPr>
      <t xml:space="preserve"> (Beginning Inventory + Production Requirement - Demand Forecast)</t>
    </r>
  </si>
  <si>
    <t>Working Days per Month</t>
  </si>
  <si>
    <t>Workers Laid Off</t>
  </si>
  <si>
    <r>
      <t>Hours per Month per Worke</t>
    </r>
    <r>
      <rPr>
        <sz val="10"/>
        <rFont val="Arial"/>
        <family val="0"/>
      </rPr>
      <t>r (Working Days x 8 Hrs/Day)</t>
    </r>
  </si>
  <si>
    <t>Total</t>
  </si>
  <si>
    <t>Total Cost</t>
  </si>
  <si>
    <r>
      <t xml:space="preserve">Ending Inventory </t>
    </r>
    <r>
      <rPr>
        <sz val="10"/>
        <rFont val="Arial"/>
        <family val="2"/>
      </rPr>
      <t>(Beginning Inventory + Actual Production - Demand Forecast)</t>
    </r>
  </si>
  <si>
    <t>Production Plan 2:  Constant Workforce; Vary Inventory and Stockout</t>
  </si>
  <si>
    <t>Production Plan 1:  Exact Production; Vary Workforce</t>
  </si>
  <si>
    <t>Working Day per Month</t>
  </si>
  <si>
    <r>
      <t>Units Subcontracted</t>
    </r>
    <r>
      <rPr>
        <sz val="10"/>
        <rFont val="Arial"/>
        <family val="2"/>
      </rPr>
      <t xml:space="preserve"> (Production Requirement - Actual Production)</t>
    </r>
  </si>
  <si>
    <t>/unit/month</t>
  </si>
  <si>
    <t>/unit</t>
  </si>
  <si>
    <t>/worker</t>
  </si>
  <si>
    <t>/hour</t>
  </si>
  <si>
    <t>Inventory</t>
  </si>
  <si>
    <t>units</t>
  </si>
  <si>
    <t>Demand and Working Days</t>
  </si>
  <si>
    <t>/unit ($200 subcontracting cost less $100 material savings)</t>
  </si>
  <si>
    <t>Safety Stock Required</t>
  </si>
  <si>
    <t>of month demand</t>
  </si>
  <si>
    <t>Aggregate Production Planning Requirements</t>
  </si>
  <si>
    <t>Production Requirement</t>
  </si>
  <si>
    <r>
      <t xml:space="preserve">Production Hours Available </t>
    </r>
    <r>
      <rPr>
        <sz val="10"/>
        <rFont val="Arial"/>
        <family val="2"/>
      </rPr>
      <t>(Working Days per Month x 8 Hr./Day x 10 Workers)*</t>
    </r>
  </si>
  <si>
    <t xml:space="preserve">Safety Stock </t>
  </si>
  <si>
    <r>
      <t>Production Requirement</t>
    </r>
    <r>
      <rPr>
        <sz val="10"/>
        <rFont val="Arial"/>
        <family val="2"/>
      </rPr>
      <t xml:space="preserve"> </t>
    </r>
  </si>
  <si>
    <r>
      <t xml:space="preserve">Production Hours Available </t>
    </r>
    <r>
      <rPr>
        <sz val="10"/>
        <rFont val="Arial"/>
        <family val="2"/>
      </rPr>
      <t>(Working Day x 8 Hrs./Day x 10 Workers)*</t>
    </r>
  </si>
  <si>
    <t>Production Plan 3:  Constant Workforce; Subcontract</t>
  </si>
  <si>
    <r>
      <t>Production Hours Required</t>
    </r>
    <r>
      <rPr>
        <sz val="10"/>
        <rFont val="Arial"/>
        <family val="0"/>
      </rPr>
      <t xml:space="preserve"> (Production Requirement x 4 Hr./Unit)</t>
    </r>
  </si>
  <si>
    <r>
      <t>New Workers Hired</t>
    </r>
    <r>
      <rPr>
        <sz val="10"/>
        <rFont val="Arial"/>
        <family val="2"/>
      </rPr>
      <t xml:space="preserve"> (Assuming opening workforce equal to first month's requirement of 7 workers.)</t>
    </r>
  </si>
  <si>
    <r>
      <t>Hiring Cost</t>
    </r>
    <r>
      <rPr>
        <sz val="10"/>
        <rFont val="Arial"/>
        <family val="0"/>
      </rPr>
      <t xml:space="preserve"> (new Workers Hired x $50)</t>
    </r>
  </si>
  <si>
    <r>
      <t>Layoff Cost</t>
    </r>
    <r>
      <rPr>
        <sz val="10"/>
        <rFont val="Arial"/>
        <family val="0"/>
      </rPr>
      <t xml:space="preserve"> (Workers Laid Off x $100)</t>
    </r>
  </si>
  <si>
    <r>
      <t>Straight Time Cost</t>
    </r>
    <r>
      <rPr>
        <sz val="10"/>
        <rFont val="Arial"/>
        <family val="0"/>
      </rPr>
      <t xml:space="preserve"> (Production Hours Required x $12.50)</t>
    </r>
  </si>
  <si>
    <r>
      <t xml:space="preserve">Actual Production </t>
    </r>
    <r>
      <rPr>
        <sz val="10"/>
        <rFont val="Arial"/>
        <family val="2"/>
      </rPr>
      <t>(Production Hours Available / 4 Hr./Unit)</t>
    </r>
  </si>
  <si>
    <r>
      <t xml:space="preserve">Shortage Cost </t>
    </r>
    <r>
      <rPr>
        <sz val="10"/>
        <rFont val="Arial"/>
        <family val="2"/>
      </rPr>
      <t>(Units Short x $20)</t>
    </r>
  </si>
  <si>
    <r>
      <t xml:space="preserve">Inventory Cost </t>
    </r>
    <r>
      <rPr>
        <sz val="10"/>
        <rFont val="Arial"/>
        <family val="2"/>
      </rPr>
      <t>(Units Excess x $10)</t>
    </r>
  </si>
  <si>
    <r>
      <t xml:space="preserve">Straight Time Cost </t>
    </r>
    <r>
      <rPr>
        <sz val="10"/>
        <rFont val="Arial"/>
        <family val="2"/>
      </rPr>
      <t>(Production Hours Available x $12.50)</t>
    </r>
  </si>
  <si>
    <r>
      <t xml:space="preserve">Actual Production </t>
    </r>
    <r>
      <rPr>
        <sz val="10"/>
        <rFont val="Arial"/>
        <family val="2"/>
      </rPr>
      <t>(Production Hours Available / 4 hr. per Unit)</t>
    </r>
  </si>
  <si>
    <r>
      <t>Subcontracting Cost</t>
    </r>
    <r>
      <rPr>
        <sz val="10"/>
        <rFont val="Arial"/>
        <family val="2"/>
      </rPr>
      <t xml:space="preserve"> (Units Subcontracted x $100)</t>
    </r>
  </si>
  <si>
    <t>*Assume a constant workforce of 10.</t>
  </si>
  <si>
    <t>Summary</t>
  </si>
  <si>
    <t>Plan Description</t>
  </si>
  <si>
    <t>a.  Exact Production; vary workforce</t>
  </si>
  <si>
    <t>b.  Constant workforce; vary inventory and shortages</t>
  </si>
  <si>
    <t>c.  Constant workforce; subcontract</t>
  </si>
  <si>
    <t>Hiring</t>
  </si>
  <si>
    <t>Layoff</t>
  </si>
  <si>
    <t>Straight Time</t>
  </si>
  <si>
    <t>Excess Inventory</t>
  </si>
  <si>
    <t>Shortage</t>
  </si>
  <si>
    <t>Sub-contract</t>
  </si>
  <si>
    <r>
      <t>Units Excess</t>
    </r>
    <r>
      <rPr>
        <sz val="10"/>
        <rFont val="Arial"/>
        <family val="0"/>
      </rPr>
      <t xml:space="preserve"> (Ending Inventory - Safety Stock) Only if positive amount.</t>
    </r>
  </si>
  <si>
    <r>
      <t>Workers Required</t>
    </r>
    <r>
      <rPr>
        <sz val="10"/>
        <rFont val="Arial"/>
        <family val="0"/>
      </rPr>
      <t xml:space="preserve"> (Production Hours Required / Hours per Month per Worker)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</si>
</sst>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164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3" width="8.28125" style="0" customWidth="1"/>
    <col min="5" max="6" width="7.57421875" style="0" customWidth="1"/>
    <col min="7" max="7" width="8.57421875" style="0" customWidth="1"/>
    <col min="8" max="8" width="9.140625" style="0" customWidth="1"/>
    <col min="9" max="9" width="9.28125" style="0" customWidth="1"/>
  </cols>
  <sheetData>
    <row r="2" ht="12.75">
      <c r="C2" s="26" t="s">
        <v>40</v>
      </c>
    </row>
    <row r="4" spans="2:9" ht="12.75">
      <c r="B4" s="34"/>
      <c r="C4" s="35" t="s">
        <v>0</v>
      </c>
      <c r="D4" s="35" t="s">
        <v>1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8</v>
      </c>
    </row>
    <row r="5" spans="2:9" ht="12.75">
      <c r="B5" s="10" t="s">
        <v>6</v>
      </c>
      <c r="C5" s="4">
        <v>500</v>
      </c>
      <c r="D5" s="4">
        <v>600</v>
      </c>
      <c r="E5" s="4">
        <v>650</v>
      </c>
      <c r="F5" s="4">
        <v>800</v>
      </c>
      <c r="G5" s="4">
        <v>900</v>
      </c>
      <c r="H5" s="4">
        <v>800</v>
      </c>
      <c r="I5" s="4">
        <f>SUM(C5:H5)</f>
        <v>4250</v>
      </c>
    </row>
    <row r="6" spans="2:9" ht="12.75">
      <c r="B6" s="10" t="s">
        <v>7</v>
      </c>
      <c r="C6" s="2">
        <v>22</v>
      </c>
      <c r="D6" s="2">
        <v>19</v>
      </c>
      <c r="E6" s="2">
        <v>21</v>
      </c>
      <c r="F6" s="2">
        <v>21</v>
      </c>
      <c r="G6" s="2">
        <v>22</v>
      </c>
      <c r="H6" s="2">
        <v>20</v>
      </c>
      <c r="I6" s="2">
        <f>SUM(C6:H6)</f>
        <v>125</v>
      </c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38" t="s">
        <v>9</v>
      </c>
      <c r="D10" s="2"/>
      <c r="E10" s="2"/>
      <c r="F10" s="2"/>
      <c r="G10" s="2"/>
      <c r="H10" s="2"/>
      <c r="I10" s="2"/>
    </row>
    <row r="11" spans="2:9" ht="12.75">
      <c r="B11" s="36"/>
      <c r="C11" s="36"/>
      <c r="D11" s="37"/>
      <c r="E11" s="37"/>
      <c r="F11" s="37"/>
      <c r="G11" s="37"/>
      <c r="H11" s="37"/>
      <c r="I11" s="37"/>
    </row>
    <row r="12" spans="2:9" ht="12.75">
      <c r="B12" s="1" t="s">
        <v>10</v>
      </c>
      <c r="C12" s="11">
        <v>100</v>
      </c>
      <c r="D12" s="2" t="s">
        <v>35</v>
      </c>
      <c r="E12" s="2"/>
      <c r="F12" s="2"/>
      <c r="G12" s="2"/>
      <c r="H12" s="2"/>
      <c r="I12" s="2"/>
    </row>
    <row r="13" spans="2:9" ht="12.75">
      <c r="B13" s="1" t="s">
        <v>11</v>
      </c>
      <c r="C13" s="11">
        <v>10</v>
      </c>
      <c r="D13" s="2" t="s">
        <v>34</v>
      </c>
      <c r="E13" s="2"/>
      <c r="F13" s="2"/>
      <c r="G13" s="2"/>
      <c r="H13" s="2"/>
      <c r="I13" s="2"/>
    </row>
    <row r="14" spans="2:9" ht="12.75">
      <c r="B14" s="1" t="s">
        <v>12</v>
      </c>
      <c r="C14" s="11">
        <v>20</v>
      </c>
      <c r="D14" s="2" t="s">
        <v>34</v>
      </c>
      <c r="E14" s="2"/>
      <c r="F14" s="2"/>
      <c r="G14" s="2"/>
      <c r="H14" s="2"/>
      <c r="I14" s="2"/>
    </row>
    <row r="15" spans="2:9" ht="12.75">
      <c r="B15" s="1" t="s">
        <v>13</v>
      </c>
      <c r="C15" s="11">
        <v>100</v>
      </c>
      <c r="D15" s="2" t="s">
        <v>41</v>
      </c>
      <c r="E15" s="2"/>
      <c r="F15" s="2"/>
      <c r="G15" s="2"/>
      <c r="H15" s="2"/>
      <c r="I15" s="2"/>
    </row>
    <row r="16" spans="2:9" ht="12.75">
      <c r="B16" s="1" t="s">
        <v>14</v>
      </c>
      <c r="C16" s="11">
        <v>50</v>
      </c>
      <c r="D16" s="2" t="s">
        <v>36</v>
      </c>
      <c r="E16" s="2"/>
      <c r="F16" s="2"/>
      <c r="G16" s="2"/>
      <c r="H16" s="2"/>
      <c r="I16" s="2"/>
    </row>
    <row r="17" spans="2:9" ht="12.75">
      <c r="B17" s="1" t="s">
        <v>15</v>
      </c>
      <c r="C17" s="11">
        <v>100</v>
      </c>
      <c r="D17" s="2" t="s">
        <v>36</v>
      </c>
      <c r="E17" s="2"/>
      <c r="F17" s="2"/>
      <c r="G17" s="2"/>
      <c r="H17" s="2"/>
      <c r="I17" s="2"/>
    </row>
    <row r="18" spans="2:9" ht="12.75">
      <c r="B18" s="1" t="s">
        <v>16</v>
      </c>
      <c r="C18" s="2">
        <v>4</v>
      </c>
      <c r="D18" s="2" t="s">
        <v>35</v>
      </c>
      <c r="E18" s="2"/>
      <c r="F18" s="2"/>
      <c r="G18" s="2"/>
      <c r="H18" s="2"/>
      <c r="I18" s="2"/>
    </row>
    <row r="19" spans="2:9" ht="12.75">
      <c r="B19" s="1" t="s">
        <v>17</v>
      </c>
      <c r="C19" s="11">
        <v>12.5</v>
      </c>
      <c r="D19" s="2" t="s">
        <v>37</v>
      </c>
      <c r="E19" s="2"/>
      <c r="F19" s="2"/>
      <c r="G19" s="2"/>
      <c r="H19" s="2"/>
      <c r="I19" s="2"/>
    </row>
    <row r="20" spans="2:9" ht="12.75">
      <c r="B20" s="1" t="s">
        <v>18</v>
      </c>
      <c r="C20" s="11">
        <v>18.75</v>
      </c>
      <c r="D20" s="2" t="s">
        <v>37</v>
      </c>
      <c r="E20" s="2"/>
      <c r="F20" s="2"/>
      <c r="G20" s="2"/>
      <c r="H20" s="2"/>
      <c r="I20" s="2"/>
    </row>
    <row r="21" spans="2:9" ht="12.75">
      <c r="B21" s="1"/>
      <c r="C21" s="11"/>
      <c r="D21" s="2"/>
      <c r="E21" s="2"/>
      <c r="F21" s="2"/>
      <c r="G21" s="2"/>
      <c r="H21" s="2"/>
      <c r="I21" s="2"/>
    </row>
    <row r="22" spans="2:9" ht="12.75">
      <c r="B22" s="1"/>
      <c r="C22" s="5"/>
      <c r="D22" s="2"/>
      <c r="E22" s="2"/>
      <c r="F22" s="2"/>
      <c r="G22" s="2"/>
      <c r="H22" s="2"/>
      <c r="I22" s="2"/>
    </row>
    <row r="23" spans="2:9" ht="25.5" customHeight="1">
      <c r="B23" s="36"/>
      <c r="C23" s="39" t="s">
        <v>38</v>
      </c>
      <c r="D23" s="39"/>
      <c r="E23" s="37"/>
      <c r="F23" s="37"/>
      <c r="G23" s="37"/>
      <c r="H23" s="37"/>
      <c r="I23" s="2"/>
    </row>
    <row r="24" spans="2:9" ht="12.75">
      <c r="B24" s="1" t="s">
        <v>20</v>
      </c>
      <c r="C24" s="4">
        <v>200</v>
      </c>
      <c r="D24" s="2" t="s">
        <v>39</v>
      </c>
      <c r="E24" s="2"/>
      <c r="F24" s="2"/>
      <c r="G24" s="2"/>
      <c r="H24" s="2"/>
      <c r="I24" s="2"/>
    </row>
    <row r="25" spans="2:9" ht="12.75">
      <c r="B25" s="1" t="s">
        <v>42</v>
      </c>
      <c r="C25" s="25">
        <v>0</v>
      </c>
      <c r="D25" s="2" t="s">
        <v>43</v>
      </c>
      <c r="E25" s="2"/>
      <c r="F25" s="2"/>
      <c r="G25" s="2"/>
      <c r="H25" s="2"/>
      <c r="I25" s="2"/>
    </row>
    <row r="26" spans="2:9" ht="12.75">
      <c r="B26" s="1"/>
      <c r="C26" s="25"/>
      <c r="D26" s="2"/>
      <c r="E26" s="2"/>
      <c r="F26" s="2"/>
      <c r="G26" s="2"/>
      <c r="H26" s="2"/>
      <c r="I26" s="2"/>
    </row>
    <row r="27" spans="2:9" ht="12.75">
      <c r="B27" s="1"/>
      <c r="C27" s="25"/>
      <c r="D27" s="2"/>
      <c r="E27" s="2"/>
      <c r="F27" s="2"/>
      <c r="G27" s="2"/>
      <c r="H27" s="2"/>
      <c r="I27" s="2"/>
    </row>
    <row r="28" spans="2:9" ht="12.75">
      <c r="B28" s="1"/>
      <c r="C28" s="25"/>
      <c r="D28" s="2"/>
      <c r="E28" s="2"/>
      <c r="F28" s="2"/>
      <c r="G28" s="2"/>
      <c r="H28" s="2"/>
      <c r="I28" s="2"/>
    </row>
    <row r="29" spans="2:9" ht="12.75">
      <c r="B29" s="30" t="s">
        <v>44</v>
      </c>
      <c r="C29" s="30"/>
      <c r="D29" s="30"/>
      <c r="E29" s="30"/>
      <c r="F29" s="30"/>
      <c r="G29" s="30"/>
      <c r="H29" s="30"/>
      <c r="I29" s="2"/>
    </row>
    <row r="30" spans="2:9" ht="12.75">
      <c r="B30" s="36"/>
      <c r="C30" s="37"/>
      <c r="D30" s="37"/>
      <c r="E30" s="37"/>
      <c r="F30" s="37"/>
      <c r="G30" s="37"/>
      <c r="H30" s="37"/>
      <c r="I30" s="2"/>
    </row>
    <row r="31" spans="2:9" ht="12.75">
      <c r="B31" s="2"/>
      <c r="C31" s="3" t="s">
        <v>0</v>
      </c>
      <c r="D31" s="3" t="s">
        <v>1</v>
      </c>
      <c r="E31" s="3" t="s">
        <v>2</v>
      </c>
      <c r="F31" s="3" t="s">
        <v>3</v>
      </c>
      <c r="G31" s="3" t="s">
        <v>19</v>
      </c>
      <c r="H31" s="3" t="s">
        <v>5</v>
      </c>
      <c r="I31" s="2"/>
    </row>
    <row r="32" spans="2:9" ht="12.75">
      <c r="B32" s="1" t="s">
        <v>20</v>
      </c>
      <c r="C32" s="4">
        <f>$C$24</f>
        <v>200</v>
      </c>
      <c r="D32" s="4">
        <f>+C36</f>
        <v>0</v>
      </c>
      <c r="E32" s="4">
        <f>+D36</f>
        <v>0</v>
      </c>
      <c r="F32" s="4">
        <f>+E36</f>
        <v>0</v>
      </c>
      <c r="G32" s="4">
        <f>+F36</f>
        <v>0</v>
      </c>
      <c r="H32" s="4">
        <f>+G36</f>
        <v>0</v>
      </c>
      <c r="I32" s="2"/>
    </row>
    <row r="33" spans="2:9" ht="12.75">
      <c r="B33" s="1" t="s">
        <v>6</v>
      </c>
      <c r="C33" s="4">
        <f aca="true" t="shared" si="0" ref="C33:H33">C5</f>
        <v>500</v>
      </c>
      <c r="D33" s="4">
        <f t="shared" si="0"/>
        <v>600</v>
      </c>
      <c r="E33" s="4">
        <f t="shared" si="0"/>
        <v>650</v>
      </c>
      <c r="F33" s="4">
        <f t="shared" si="0"/>
        <v>800</v>
      </c>
      <c r="G33" s="4">
        <f t="shared" si="0"/>
        <v>900</v>
      </c>
      <c r="H33" s="4">
        <f t="shared" si="0"/>
        <v>800</v>
      </c>
      <c r="I33" s="2"/>
    </row>
    <row r="34" spans="2:9" ht="12.75">
      <c r="B34" s="1" t="s">
        <v>21</v>
      </c>
      <c r="C34" s="4">
        <f aca="true" t="shared" si="1" ref="C34:H34">$C$25*C33</f>
        <v>0</v>
      </c>
      <c r="D34" s="4">
        <f t="shared" si="1"/>
        <v>0</v>
      </c>
      <c r="E34" s="4">
        <f t="shared" si="1"/>
        <v>0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2"/>
    </row>
    <row r="35" spans="2:9" ht="25.5">
      <c r="B35" s="1" t="s">
        <v>22</v>
      </c>
      <c r="C35" s="4">
        <f aca="true" t="shared" si="2" ref="C35:H35">+C33+C34-C32</f>
        <v>300</v>
      </c>
      <c r="D35" s="4">
        <f t="shared" si="2"/>
        <v>600</v>
      </c>
      <c r="E35" s="4">
        <f t="shared" si="2"/>
        <v>650</v>
      </c>
      <c r="F35" s="4">
        <f t="shared" si="2"/>
        <v>800</v>
      </c>
      <c r="G35" s="4">
        <f t="shared" si="2"/>
        <v>900</v>
      </c>
      <c r="H35" s="4">
        <f t="shared" si="2"/>
        <v>800</v>
      </c>
      <c r="I35" s="2"/>
    </row>
    <row r="36" spans="2:9" ht="25.5">
      <c r="B36" s="40" t="s">
        <v>23</v>
      </c>
      <c r="C36" s="41">
        <f aca="true" t="shared" si="3" ref="C36:H36">+C32+C35-C33</f>
        <v>0</v>
      </c>
      <c r="D36" s="41">
        <f t="shared" si="3"/>
        <v>0</v>
      </c>
      <c r="E36" s="41">
        <f t="shared" si="3"/>
        <v>0</v>
      </c>
      <c r="F36" s="41">
        <f t="shared" si="3"/>
        <v>0</v>
      </c>
      <c r="G36" s="41">
        <f t="shared" si="3"/>
        <v>0</v>
      </c>
      <c r="H36" s="41">
        <f t="shared" si="3"/>
        <v>0</v>
      </c>
      <c r="I36" s="2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spans="2:9" ht="12.75">
      <c r="B38" s="2"/>
      <c r="C38" s="2"/>
      <c r="D38" s="2"/>
      <c r="E38" s="2"/>
      <c r="F38" s="2"/>
      <c r="G38" s="2"/>
      <c r="H38" s="2"/>
      <c r="I38" s="2"/>
    </row>
    <row r="39" spans="2:9" ht="12.75">
      <c r="B39" s="42" t="s">
        <v>31</v>
      </c>
      <c r="C39" s="43"/>
      <c r="D39" s="43"/>
      <c r="E39" s="43"/>
      <c r="F39" s="43"/>
      <c r="G39" s="43"/>
      <c r="H39" s="43"/>
      <c r="I39" s="43"/>
    </row>
    <row r="40" spans="2:9" ht="12.75">
      <c r="B40" s="44"/>
      <c r="C40" s="35" t="s">
        <v>0</v>
      </c>
      <c r="D40" s="35" t="s">
        <v>1</v>
      </c>
      <c r="E40" s="35" t="s">
        <v>2</v>
      </c>
      <c r="F40" s="35" t="s">
        <v>3</v>
      </c>
      <c r="G40" s="35" t="s">
        <v>4</v>
      </c>
      <c r="H40" s="35" t="s">
        <v>5</v>
      </c>
      <c r="I40" s="35" t="s">
        <v>27</v>
      </c>
    </row>
    <row r="41" spans="2:9" ht="12.75">
      <c r="B41" s="1" t="s">
        <v>45</v>
      </c>
      <c r="C41" s="4">
        <f aca="true" t="shared" si="4" ref="C41:H41">+C35</f>
        <v>300</v>
      </c>
      <c r="D41" s="4">
        <f t="shared" si="4"/>
        <v>600</v>
      </c>
      <c r="E41" s="4">
        <f t="shared" si="4"/>
        <v>650</v>
      </c>
      <c r="F41" s="4">
        <f t="shared" si="4"/>
        <v>800</v>
      </c>
      <c r="G41" s="4">
        <f t="shared" si="4"/>
        <v>900</v>
      </c>
      <c r="H41" s="4">
        <f t="shared" si="4"/>
        <v>800</v>
      </c>
      <c r="I41" s="2"/>
    </row>
    <row r="42" spans="2:9" ht="25.5">
      <c r="B42" s="1" t="s">
        <v>51</v>
      </c>
      <c r="C42" s="4">
        <f aca="true" t="shared" si="5" ref="C42:H42">+C41*$C$18</f>
        <v>1200</v>
      </c>
      <c r="D42" s="4">
        <f t="shared" si="5"/>
        <v>2400</v>
      </c>
      <c r="E42" s="4">
        <f t="shared" si="5"/>
        <v>2600</v>
      </c>
      <c r="F42" s="4">
        <f t="shared" si="5"/>
        <v>3200</v>
      </c>
      <c r="G42" s="4">
        <f t="shared" si="5"/>
        <v>3600</v>
      </c>
      <c r="H42" s="4">
        <f t="shared" si="5"/>
        <v>3200</v>
      </c>
      <c r="I42" s="2"/>
    </row>
    <row r="43" spans="2:9" ht="12.75">
      <c r="B43" s="1" t="s">
        <v>24</v>
      </c>
      <c r="C43" s="4">
        <f aca="true" t="shared" si="6" ref="C43:H43">+C6</f>
        <v>22</v>
      </c>
      <c r="D43" s="4">
        <f t="shared" si="6"/>
        <v>19</v>
      </c>
      <c r="E43" s="4">
        <f t="shared" si="6"/>
        <v>21</v>
      </c>
      <c r="F43" s="4">
        <f t="shared" si="6"/>
        <v>21</v>
      </c>
      <c r="G43" s="4">
        <f t="shared" si="6"/>
        <v>22</v>
      </c>
      <c r="H43" s="4">
        <f t="shared" si="6"/>
        <v>20</v>
      </c>
      <c r="I43" s="2"/>
    </row>
    <row r="44" spans="2:9" ht="30.75" customHeight="1">
      <c r="B44" s="1" t="s">
        <v>26</v>
      </c>
      <c r="C44" s="4">
        <f aca="true" t="shared" si="7" ref="C44:H44">+C43*8</f>
        <v>176</v>
      </c>
      <c r="D44" s="4">
        <f t="shared" si="7"/>
        <v>152</v>
      </c>
      <c r="E44" s="4">
        <f t="shared" si="7"/>
        <v>168</v>
      </c>
      <c r="F44" s="4">
        <f t="shared" si="7"/>
        <v>168</v>
      </c>
      <c r="G44" s="4">
        <f t="shared" si="7"/>
        <v>176</v>
      </c>
      <c r="H44" s="4">
        <f t="shared" si="7"/>
        <v>160</v>
      </c>
      <c r="I44" s="2"/>
    </row>
    <row r="45" spans="2:8" s="2" customFormat="1" ht="30" customHeight="1">
      <c r="B45" s="1" t="s">
        <v>75</v>
      </c>
      <c r="C45" s="4">
        <f aca="true" t="shared" si="8" ref="C45:H45">+INT(C42/C44+0.5)</f>
        <v>7</v>
      </c>
      <c r="D45" s="4">
        <f t="shared" si="8"/>
        <v>16</v>
      </c>
      <c r="E45" s="4">
        <f t="shared" si="8"/>
        <v>15</v>
      </c>
      <c r="F45" s="4">
        <f t="shared" si="8"/>
        <v>19</v>
      </c>
      <c r="G45" s="4">
        <f t="shared" si="8"/>
        <v>20</v>
      </c>
      <c r="H45" s="4">
        <f t="shared" si="8"/>
        <v>20</v>
      </c>
    </row>
    <row r="46" spans="2:9" ht="25.5">
      <c r="B46" s="1" t="s">
        <v>52</v>
      </c>
      <c r="C46" s="4">
        <v>0</v>
      </c>
      <c r="D46" s="4">
        <f>IF(D45&gt;C45,D45-C45,0)</f>
        <v>9</v>
      </c>
      <c r="E46" s="4">
        <f>IF(E45&gt;D45,E45-D45,0)</f>
        <v>0</v>
      </c>
      <c r="F46" s="4">
        <f>IF(F45&gt;E45,F45-E45,0)</f>
        <v>4</v>
      </c>
      <c r="G46" s="4">
        <f>IF(G45&gt;F45,G45-F45,0)</f>
        <v>1</v>
      </c>
      <c r="H46" s="4">
        <f>IF(H45&gt;G45,H45-G45,0)</f>
        <v>0</v>
      </c>
      <c r="I46" s="2"/>
    </row>
    <row r="47" spans="2:9" ht="12.75">
      <c r="B47" s="1" t="s">
        <v>53</v>
      </c>
      <c r="C47" s="5">
        <f aca="true" t="shared" si="9" ref="C47:H47">C46*$C$16</f>
        <v>0</v>
      </c>
      <c r="D47" s="5">
        <f t="shared" si="9"/>
        <v>450</v>
      </c>
      <c r="E47" s="5">
        <f t="shared" si="9"/>
        <v>0</v>
      </c>
      <c r="F47" s="5">
        <f t="shared" si="9"/>
        <v>200</v>
      </c>
      <c r="G47" s="5">
        <f t="shared" si="9"/>
        <v>50</v>
      </c>
      <c r="H47" s="5">
        <f t="shared" si="9"/>
        <v>0</v>
      </c>
      <c r="I47" s="5">
        <f>SUM(C47:H47)</f>
        <v>700</v>
      </c>
    </row>
    <row r="48" spans="2:9" ht="12.75">
      <c r="B48" s="1" t="s">
        <v>25</v>
      </c>
      <c r="C48" s="4">
        <v>0</v>
      </c>
      <c r="D48" s="4">
        <f>IF(D45&lt;C45,C45-D45,0)</f>
        <v>0</v>
      </c>
      <c r="E48" s="4">
        <f>IF(E45&lt;D45,D45-E45,0)</f>
        <v>1</v>
      </c>
      <c r="F48" s="4">
        <f>IF(F45&lt;E45,E45-F45,0)</f>
        <v>0</v>
      </c>
      <c r="G48" s="4">
        <f>IF(G45&lt;F45,F45-G45,0)</f>
        <v>0</v>
      </c>
      <c r="H48" s="4">
        <f>IF(H45&lt;G45,G45-H45,0)</f>
        <v>0</v>
      </c>
      <c r="I48" s="5"/>
    </row>
    <row r="49" spans="2:9" ht="12.75">
      <c r="B49" s="1" t="s">
        <v>54</v>
      </c>
      <c r="C49" s="5">
        <f aca="true" t="shared" si="10" ref="C49:H49">+C48*$C$17</f>
        <v>0</v>
      </c>
      <c r="D49" s="5">
        <f t="shared" si="10"/>
        <v>0</v>
      </c>
      <c r="E49" s="5">
        <f t="shared" si="10"/>
        <v>100</v>
      </c>
      <c r="F49" s="5">
        <f t="shared" si="10"/>
        <v>0</v>
      </c>
      <c r="G49" s="5">
        <f t="shared" si="10"/>
        <v>0</v>
      </c>
      <c r="H49" s="5">
        <f t="shared" si="10"/>
        <v>0</v>
      </c>
      <c r="I49" s="5">
        <f>SUM(C49:H49)</f>
        <v>100</v>
      </c>
    </row>
    <row r="50" spans="2:9" s="2" customFormat="1" ht="25.5">
      <c r="B50" s="1" t="s">
        <v>55</v>
      </c>
      <c r="C50" s="5">
        <f aca="true" t="shared" si="11" ref="C50:H50">C42*$C$19</f>
        <v>15000</v>
      </c>
      <c r="D50" s="5">
        <f t="shared" si="11"/>
        <v>30000</v>
      </c>
      <c r="E50" s="5">
        <f t="shared" si="11"/>
        <v>32500</v>
      </c>
      <c r="F50" s="5">
        <f t="shared" si="11"/>
        <v>40000</v>
      </c>
      <c r="G50" s="5">
        <f t="shared" si="11"/>
        <v>45000</v>
      </c>
      <c r="H50" s="5">
        <f t="shared" si="11"/>
        <v>40000</v>
      </c>
      <c r="I50" s="5">
        <f>SUM(C50:H50)</f>
        <v>202500</v>
      </c>
    </row>
    <row r="51" spans="2:9" ht="12.75">
      <c r="B51" s="2"/>
      <c r="C51" s="4"/>
      <c r="D51" s="4"/>
      <c r="E51" s="4"/>
      <c r="F51" s="4"/>
      <c r="G51" s="33" t="s">
        <v>28</v>
      </c>
      <c r="H51" s="33"/>
      <c r="I51" s="5">
        <f>SUM(I47:I50)</f>
        <v>203300</v>
      </c>
    </row>
    <row r="52" spans="2:9" ht="12.75">
      <c r="B52" s="12"/>
      <c r="C52" s="13"/>
      <c r="D52" s="13"/>
      <c r="E52" s="13"/>
      <c r="F52" s="13"/>
      <c r="G52" s="14"/>
      <c r="H52" s="14"/>
      <c r="I52" s="15"/>
    </row>
    <row r="53" spans="2:9" ht="12.75">
      <c r="B53" s="16" t="s">
        <v>30</v>
      </c>
      <c r="C53" s="17"/>
      <c r="D53" s="17"/>
      <c r="E53" s="17"/>
      <c r="F53" s="17"/>
      <c r="G53" s="17"/>
      <c r="H53" s="17"/>
      <c r="I53" s="17"/>
    </row>
    <row r="54" spans="2:9" ht="15">
      <c r="B54" s="45"/>
      <c r="C54" s="46" t="s">
        <v>0</v>
      </c>
      <c r="D54" s="46" t="s">
        <v>1</v>
      </c>
      <c r="E54" s="46" t="s">
        <v>2</v>
      </c>
      <c r="F54" s="46" t="s">
        <v>3</v>
      </c>
      <c r="G54" s="46" t="s">
        <v>4</v>
      </c>
      <c r="H54" s="46" t="s">
        <v>5</v>
      </c>
      <c r="I54" s="46" t="s">
        <v>27</v>
      </c>
    </row>
    <row r="55" spans="2:9" ht="12.75">
      <c r="B55" s="6" t="s">
        <v>20</v>
      </c>
      <c r="C55" s="7">
        <f>$C$24</f>
        <v>200</v>
      </c>
      <c r="D55" s="7">
        <f>C60</f>
        <v>140</v>
      </c>
      <c r="E55" s="7">
        <f>D60</f>
        <v>-80</v>
      </c>
      <c r="F55" s="7">
        <f>E60</f>
        <v>-310</v>
      </c>
      <c r="G55" s="7">
        <f>F60</f>
        <v>-690</v>
      </c>
      <c r="H55" s="7">
        <f>G60</f>
        <v>-1150</v>
      </c>
      <c r="I55" s="8"/>
    </row>
    <row r="56" spans="2:9" ht="12.75">
      <c r="B56" s="6" t="s">
        <v>24</v>
      </c>
      <c r="C56" s="7">
        <f aca="true" t="shared" si="12" ref="C56:H56">C6</f>
        <v>22</v>
      </c>
      <c r="D56" s="7">
        <f t="shared" si="12"/>
        <v>19</v>
      </c>
      <c r="E56" s="7">
        <f t="shared" si="12"/>
        <v>21</v>
      </c>
      <c r="F56" s="7">
        <f t="shared" si="12"/>
        <v>21</v>
      </c>
      <c r="G56" s="7">
        <f t="shared" si="12"/>
        <v>22</v>
      </c>
      <c r="H56" s="7">
        <f t="shared" si="12"/>
        <v>20</v>
      </c>
      <c r="I56" s="8"/>
    </row>
    <row r="57" spans="2:9" ht="25.5">
      <c r="B57" s="6" t="s">
        <v>46</v>
      </c>
      <c r="C57" s="23">
        <f aca="true" t="shared" si="13" ref="C57:H57">C56*8*10</f>
        <v>1760</v>
      </c>
      <c r="D57" s="23">
        <f t="shared" si="13"/>
        <v>1520</v>
      </c>
      <c r="E57" s="23">
        <f t="shared" si="13"/>
        <v>1680</v>
      </c>
      <c r="F57" s="23">
        <f t="shared" si="13"/>
        <v>1680</v>
      </c>
      <c r="G57" s="23">
        <f t="shared" si="13"/>
        <v>1760</v>
      </c>
      <c r="H57" s="23">
        <f t="shared" si="13"/>
        <v>1600</v>
      </c>
      <c r="I57" s="8"/>
    </row>
    <row r="58" spans="2:9" ht="25.5">
      <c r="B58" s="6" t="s">
        <v>56</v>
      </c>
      <c r="C58" s="23">
        <f aca="true" t="shared" si="14" ref="C58:H58">C57/$C$18</f>
        <v>440</v>
      </c>
      <c r="D58" s="23">
        <f t="shared" si="14"/>
        <v>380</v>
      </c>
      <c r="E58" s="23">
        <f t="shared" si="14"/>
        <v>420</v>
      </c>
      <c r="F58" s="23">
        <f t="shared" si="14"/>
        <v>420</v>
      </c>
      <c r="G58" s="23">
        <f t="shared" si="14"/>
        <v>440</v>
      </c>
      <c r="H58" s="23">
        <f t="shared" si="14"/>
        <v>400</v>
      </c>
      <c r="I58" s="8"/>
    </row>
    <row r="59" spans="2:9" ht="12.75">
      <c r="B59" s="6" t="s">
        <v>6</v>
      </c>
      <c r="C59" s="23">
        <f aca="true" t="shared" si="15" ref="C59:H59">C5</f>
        <v>500</v>
      </c>
      <c r="D59" s="23">
        <f t="shared" si="15"/>
        <v>600</v>
      </c>
      <c r="E59" s="23">
        <f t="shared" si="15"/>
        <v>650</v>
      </c>
      <c r="F59" s="23">
        <f t="shared" si="15"/>
        <v>800</v>
      </c>
      <c r="G59" s="23">
        <f t="shared" si="15"/>
        <v>900</v>
      </c>
      <c r="H59" s="23">
        <f t="shared" si="15"/>
        <v>800</v>
      </c>
      <c r="I59" s="8"/>
    </row>
    <row r="60" spans="2:9" ht="25.5">
      <c r="B60" s="6" t="s">
        <v>29</v>
      </c>
      <c r="C60" s="7">
        <f aca="true" t="shared" si="16" ref="C60:H60">C55+C58-C59</f>
        <v>140</v>
      </c>
      <c r="D60" s="7">
        <f t="shared" si="16"/>
        <v>-80</v>
      </c>
      <c r="E60" s="7">
        <f t="shared" si="16"/>
        <v>-310</v>
      </c>
      <c r="F60" s="7">
        <f t="shared" si="16"/>
        <v>-690</v>
      </c>
      <c r="G60" s="7">
        <f t="shared" si="16"/>
        <v>-1150</v>
      </c>
      <c r="H60" s="7">
        <f t="shared" si="16"/>
        <v>-1550</v>
      </c>
      <c r="I60" s="8"/>
    </row>
    <row r="61" spans="2:9" ht="12.75">
      <c r="B61" s="6" t="s">
        <v>57</v>
      </c>
      <c r="C61" s="18">
        <f aca="true" t="shared" si="17" ref="C61:H61">IF(C60&lt;0,-C60*$C$14,0)</f>
        <v>0</v>
      </c>
      <c r="D61" s="18">
        <f t="shared" si="17"/>
        <v>1600</v>
      </c>
      <c r="E61" s="18">
        <f t="shared" si="17"/>
        <v>6200</v>
      </c>
      <c r="F61" s="18">
        <f t="shared" si="17"/>
        <v>13800</v>
      </c>
      <c r="G61" s="18">
        <f t="shared" si="17"/>
        <v>23000</v>
      </c>
      <c r="H61" s="18">
        <f t="shared" si="17"/>
        <v>31000</v>
      </c>
      <c r="I61" s="18">
        <f>SUM(C61:H61)</f>
        <v>75600</v>
      </c>
    </row>
    <row r="62" spans="2:9" ht="12.75">
      <c r="B62" s="6" t="s">
        <v>47</v>
      </c>
      <c r="C62" s="7">
        <f aca="true" t="shared" si="18" ref="C62:H62">C34</f>
        <v>0</v>
      </c>
      <c r="D62" s="7">
        <f t="shared" si="18"/>
        <v>0</v>
      </c>
      <c r="E62" s="7">
        <f t="shared" si="18"/>
        <v>0</v>
      </c>
      <c r="F62" s="7">
        <f t="shared" si="18"/>
        <v>0</v>
      </c>
      <c r="G62" s="7">
        <f t="shared" si="18"/>
        <v>0</v>
      </c>
      <c r="H62" s="7">
        <f t="shared" si="18"/>
        <v>0</v>
      </c>
      <c r="I62" s="8"/>
    </row>
    <row r="63" spans="2:9" ht="25.5">
      <c r="B63" s="9" t="s">
        <v>74</v>
      </c>
      <c r="C63" s="7">
        <f aca="true" t="shared" si="19" ref="C63:H63">IF(C60&gt;C62,C60-C62,0)</f>
        <v>140</v>
      </c>
      <c r="D63" s="7">
        <f t="shared" si="19"/>
        <v>0</v>
      </c>
      <c r="E63" s="7">
        <f t="shared" si="19"/>
        <v>0</v>
      </c>
      <c r="F63" s="7">
        <f t="shared" si="19"/>
        <v>0</v>
      </c>
      <c r="G63" s="7">
        <f t="shared" si="19"/>
        <v>0</v>
      </c>
      <c r="H63" s="7">
        <f t="shared" si="19"/>
        <v>0</v>
      </c>
      <c r="I63" s="8"/>
    </row>
    <row r="64" spans="2:9" ht="12.75">
      <c r="B64" s="6" t="s">
        <v>58</v>
      </c>
      <c r="C64" s="18">
        <f aca="true" t="shared" si="20" ref="C64:H64">+C63*$C$13</f>
        <v>1400</v>
      </c>
      <c r="D64" s="18">
        <f t="shared" si="20"/>
        <v>0</v>
      </c>
      <c r="E64" s="18">
        <f t="shared" si="20"/>
        <v>0</v>
      </c>
      <c r="F64" s="18">
        <f t="shared" si="20"/>
        <v>0</v>
      </c>
      <c r="G64" s="18">
        <f t="shared" si="20"/>
        <v>0</v>
      </c>
      <c r="H64" s="18">
        <f t="shared" si="20"/>
        <v>0</v>
      </c>
      <c r="I64" s="18">
        <f>SUM(C64:H64)</f>
        <v>1400</v>
      </c>
    </row>
    <row r="65" spans="2:9" ht="25.5">
      <c r="B65" s="6" t="s">
        <v>59</v>
      </c>
      <c r="C65" s="18">
        <f aca="true" t="shared" si="21" ref="C65:H65">C57*$C$19</f>
        <v>22000</v>
      </c>
      <c r="D65" s="18">
        <f t="shared" si="21"/>
        <v>19000</v>
      </c>
      <c r="E65" s="18">
        <f t="shared" si="21"/>
        <v>21000</v>
      </c>
      <c r="F65" s="18">
        <f t="shared" si="21"/>
        <v>21000</v>
      </c>
      <c r="G65" s="18">
        <f t="shared" si="21"/>
        <v>22000</v>
      </c>
      <c r="H65" s="18">
        <f t="shared" si="21"/>
        <v>20000</v>
      </c>
      <c r="I65" s="18">
        <f>SUM(C65:H65)</f>
        <v>125000</v>
      </c>
    </row>
    <row r="66" spans="2:9" ht="22.5" customHeight="1">
      <c r="B66" s="31" t="s">
        <v>62</v>
      </c>
      <c r="C66" s="31"/>
      <c r="D66" s="31"/>
      <c r="E66" s="31"/>
      <c r="F66" s="19"/>
      <c r="G66" s="27" t="s">
        <v>28</v>
      </c>
      <c r="H66" s="27"/>
      <c r="I66" s="24">
        <f>SUM(I61:I65)</f>
        <v>202000</v>
      </c>
    </row>
    <row r="67" spans="2:9" ht="12.75">
      <c r="B67" s="28"/>
      <c r="C67" s="28"/>
      <c r="D67" s="28"/>
      <c r="E67" s="28"/>
      <c r="F67" s="28"/>
      <c r="G67" s="12"/>
      <c r="H67" s="12"/>
      <c r="I67" s="12"/>
    </row>
    <row r="68" spans="2:9" ht="15">
      <c r="B68" s="20" t="s">
        <v>50</v>
      </c>
      <c r="C68" s="17"/>
      <c r="D68" s="17"/>
      <c r="E68" s="17"/>
      <c r="F68" s="17"/>
      <c r="G68" s="17"/>
      <c r="H68" s="17"/>
      <c r="I68" s="17"/>
    </row>
    <row r="69" spans="2:9" ht="15">
      <c r="B69" s="45"/>
      <c r="C69" s="46" t="s">
        <v>0</v>
      </c>
      <c r="D69" s="46" t="s">
        <v>1</v>
      </c>
      <c r="E69" s="46" t="s">
        <v>2</v>
      </c>
      <c r="F69" s="46" t="s">
        <v>3</v>
      </c>
      <c r="G69" s="46" t="s">
        <v>4</v>
      </c>
      <c r="H69" s="46" t="s">
        <v>5</v>
      </c>
      <c r="I69" s="46" t="s">
        <v>27</v>
      </c>
    </row>
    <row r="70" spans="2:9" ht="12.75">
      <c r="B70" s="21" t="s">
        <v>48</v>
      </c>
      <c r="C70" s="13">
        <f>C35</f>
        <v>300</v>
      </c>
      <c r="D70" s="13">
        <f>IF(C73&gt;C70,D35-(C73-C70),D35)</f>
        <v>460</v>
      </c>
      <c r="E70" s="13">
        <f>IF(D73&gt;D70,E35-(D73-D70),E35)</f>
        <v>650</v>
      </c>
      <c r="F70" s="13">
        <f>IF(E73&gt;E70,F35-(E73-E70),F35)</f>
        <v>800</v>
      </c>
      <c r="G70" s="13">
        <f>IF(F73&gt;F70,G35-(F73-F70),G35)</f>
        <v>900</v>
      </c>
      <c r="H70" s="13">
        <f>IF(G73&gt;G70,H35-(G73-G70),H35)</f>
        <v>800</v>
      </c>
      <c r="I70" s="12"/>
    </row>
    <row r="71" spans="2:9" ht="12.75">
      <c r="B71" s="21" t="s">
        <v>32</v>
      </c>
      <c r="C71" s="13">
        <f aca="true" t="shared" si="22" ref="C71:H71">C6</f>
        <v>22</v>
      </c>
      <c r="D71" s="13">
        <f t="shared" si="22"/>
        <v>19</v>
      </c>
      <c r="E71" s="13">
        <f t="shared" si="22"/>
        <v>21</v>
      </c>
      <c r="F71" s="13">
        <f t="shared" si="22"/>
        <v>21</v>
      </c>
      <c r="G71" s="13">
        <f t="shared" si="22"/>
        <v>22</v>
      </c>
      <c r="H71" s="13">
        <f t="shared" si="22"/>
        <v>20</v>
      </c>
      <c r="I71" s="12"/>
    </row>
    <row r="72" spans="2:9" ht="25.5">
      <c r="B72" s="21" t="s">
        <v>49</v>
      </c>
      <c r="C72" s="13">
        <f aca="true" t="shared" si="23" ref="C72:H72">C71*8*10</f>
        <v>1760</v>
      </c>
      <c r="D72" s="13">
        <f t="shared" si="23"/>
        <v>1520</v>
      </c>
      <c r="E72" s="13">
        <f t="shared" si="23"/>
        <v>1680</v>
      </c>
      <c r="F72" s="13">
        <f t="shared" si="23"/>
        <v>1680</v>
      </c>
      <c r="G72" s="13">
        <f t="shared" si="23"/>
        <v>1760</v>
      </c>
      <c r="H72" s="13">
        <f t="shared" si="23"/>
        <v>1600</v>
      </c>
      <c r="I72" s="12"/>
    </row>
    <row r="73" spans="2:9" ht="25.5">
      <c r="B73" s="21" t="s">
        <v>60</v>
      </c>
      <c r="C73" s="13">
        <f aca="true" t="shared" si="24" ref="C73:H73">C72/$C$18</f>
        <v>440</v>
      </c>
      <c r="D73" s="13">
        <f t="shared" si="24"/>
        <v>380</v>
      </c>
      <c r="E73" s="13">
        <f t="shared" si="24"/>
        <v>420</v>
      </c>
      <c r="F73" s="13">
        <f t="shared" si="24"/>
        <v>420</v>
      </c>
      <c r="G73" s="13">
        <f t="shared" si="24"/>
        <v>440</v>
      </c>
      <c r="H73" s="13">
        <f t="shared" si="24"/>
        <v>400</v>
      </c>
      <c r="I73" s="12"/>
    </row>
    <row r="74" spans="2:9" ht="25.5">
      <c r="B74" s="21" t="s">
        <v>33</v>
      </c>
      <c r="C74" s="13">
        <f aca="true" t="shared" si="25" ref="C74:H74">IF(C70-C73&gt;0,C70-C73,0)</f>
        <v>0</v>
      </c>
      <c r="D74" s="13">
        <f t="shared" si="25"/>
        <v>80</v>
      </c>
      <c r="E74" s="13">
        <f t="shared" si="25"/>
        <v>230</v>
      </c>
      <c r="F74" s="13">
        <f t="shared" si="25"/>
        <v>380</v>
      </c>
      <c r="G74" s="13">
        <f t="shared" si="25"/>
        <v>460</v>
      </c>
      <c r="H74" s="13">
        <f t="shared" si="25"/>
        <v>400</v>
      </c>
      <c r="I74" s="12"/>
    </row>
    <row r="75" spans="2:9" ht="12.75">
      <c r="B75" s="21" t="s">
        <v>61</v>
      </c>
      <c r="C75" s="15">
        <f aca="true" t="shared" si="26" ref="C75:H75">C74*$C$15</f>
        <v>0</v>
      </c>
      <c r="D75" s="15">
        <f t="shared" si="26"/>
        <v>8000</v>
      </c>
      <c r="E75" s="15">
        <f t="shared" si="26"/>
        <v>23000</v>
      </c>
      <c r="F75" s="15">
        <f t="shared" si="26"/>
        <v>38000</v>
      </c>
      <c r="G75" s="15">
        <f t="shared" si="26"/>
        <v>46000</v>
      </c>
      <c r="H75" s="15">
        <f t="shared" si="26"/>
        <v>40000</v>
      </c>
      <c r="I75" s="15">
        <f>SUM(C75:H75)</f>
        <v>155000</v>
      </c>
    </row>
    <row r="76" spans="2:9" ht="25.5">
      <c r="B76" s="21" t="s">
        <v>59</v>
      </c>
      <c r="C76" s="15">
        <f aca="true" t="shared" si="27" ref="C76:H76">C72*$C$19</f>
        <v>22000</v>
      </c>
      <c r="D76" s="15">
        <f t="shared" si="27"/>
        <v>19000</v>
      </c>
      <c r="E76" s="15">
        <f t="shared" si="27"/>
        <v>21000</v>
      </c>
      <c r="F76" s="15">
        <f t="shared" si="27"/>
        <v>21000</v>
      </c>
      <c r="G76" s="15">
        <f t="shared" si="27"/>
        <v>22000</v>
      </c>
      <c r="H76" s="15">
        <f t="shared" si="27"/>
        <v>20000</v>
      </c>
      <c r="I76" s="15">
        <f>SUM(C76:H76)</f>
        <v>125000</v>
      </c>
    </row>
    <row r="77" spans="2:9" ht="27" customHeight="1">
      <c r="B77" s="32" t="s">
        <v>62</v>
      </c>
      <c r="C77" s="32"/>
      <c r="D77" s="32"/>
      <c r="E77" s="32"/>
      <c r="F77" s="12"/>
      <c r="G77" s="27" t="s">
        <v>28</v>
      </c>
      <c r="H77" s="27"/>
      <c r="I77" s="15">
        <f>SUM(I75:I76)</f>
        <v>280000</v>
      </c>
    </row>
    <row r="78" spans="2:9" ht="12.75">
      <c r="B78" s="12"/>
      <c r="C78" s="12"/>
      <c r="D78" s="12"/>
      <c r="E78" s="12"/>
      <c r="F78" s="12"/>
      <c r="G78" s="12"/>
      <c r="H78" s="12"/>
      <c r="I78" s="12"/>
    </row>
    <row r="79" spans="2:9" ht="12.75">
      <c r="B79" s="16" t="s">
        <v>63</v>
      </c>
      <c r="C79" s="17"/>
      <c r="D79" s="17"/>
      <c r="E79" s="17"/>
      <c r="F79" s="17"/>
      <c r="G79" s="17"/>
      <c r="H79" s="17"/>
      <c r="I79" s="17"/>
    </row>
    <row r="80" spans="2:9" ht="22.5">
      <c r="B80" s="45" t="s">
        <v>64</v>
      </c>
      <c r="C80" s="47" t="s">
        <v>68</v>
      </c>
      <c r="D80" s="47" t="s">
        <v>69</v>
      </c>
      <c r="E80" s="47" t="s">
        <v>73</v>
      </c>
      <c r="F80" s="47" t="s">
        <v>70</v>
      </c>
      <c r="G80" s="47" t="s">
        <v>72</v>
      </c>
      <c r="H80" s="47" t="s">
        <v>71</v>
      </c>
      <c r="I80" s="47" t="s">
        <v>28</v>
      </c>
    </row>
    <row r="81" spans="2:9" ht="12.75">
      <c r="B81" s="21" t="s">
        <v>65</v>
      </c>
      <c r="C81" s="48">
        <v>700</v>
      </c>
      <c r="D81" s="48">
        <v>100</v>
      </c>
      <c r="E81" s="48">
        <v>202500</v>
      </c>
      <c r="F81" s="48"/>
      <c r="G81" s="48"/>
      <c r="H81" s="48"/>
      <c r="I81" s="48">
        <f>SUM(C81:H81)</f>
        <v>203300</v>
      </c>
    </row>
    <row r="82" spans="2:9" ht="25.5">
      <c r="B82" s="21" t="s">
        <v>66</v>
      </c>
      <c r="C82" s="48"/>
      <c r="D82" s="48"/>
      <c r="E82" s="48"/>
      <c r="F82" s="48">
        <v>125000</v>
      </c>
      <c r="G82" s="48">
        <v>75600</v>
      </c>
      <c r="H82" s="48">
        <v>1400</v>
      </c>
      <c r="I82" s="48">
        <f>SUM(C82:H82)</f>
        <v>202000</v>
      </c>
    </row>
    <row r="83" spans="2:9" ht="12.75">
      <c r="B83" s="40" t="s">
        <v>67</v>
      </c>
      <c r="C83" s="49"/>
      <c r="D83" s="49"/>
      <c r="E83" s="49">
        <v>154000</v>
      </c>
      <c r="F83" s="49">
        <v>125000</v>
      </c>
      <c r="G83" s="49"/>
      <c r="H83" s="49"/>
      <c r="I83" s="49">
        <f>SUM(C83:H83)</f>
        <v>279000</v>
      </c>
    </row>
    <row r="84" spans="2:9" ht="12.75">
      <c r="B84" s="21"/>
      <c r="C84" s="13"/>
      <c r="D84" s="13"/>
      <c r="E84" s="13"/>
      <c r="F84" s="13"/>
      <c r="G84" s="13"/>
      <c r="H84" s="13"/>
      <c r="I84" s="12"/>
    </row>
    <row r="85" spans="2:9" ht="12.75">
      <c r="B85" s="21"/>
      <c r="C85" s="13"/>
      <c r="D85" s="13"/>
      <c r="E85" s="13"/>
      <c r="F85" s="13"/>
      <c r="G85" s="13"/>
      <c r="H85" s="13"/>
      <c r="I85" s="12"/>
    </row>
    <row r="86" spans="2:9" ht="12.75">
      <c r="B86" s="21"/>
      <c r="C86" s="13"/>
      <c r="D86" s="13"/>
      <c r="E86" s="13"/>
      <c r="F86" s="13"/>
      <c r="G86" s="13"/>
      <c r="H86" s="13"/>
      <c r="I86" s="12"/>
    </row>
    <row r="87" spans="2:9" ht="12.75">
      <c r="B87" s="21"/>
      <c r="C87" s="13"/>
      <c r="D87" s="13"/>
      <c r="E87" s="13"/>
      <c r="F87" s="13"/>
      <c r="G87" s="13"/>
      <c r="H87" s="13"/>
      <c r="I87" s="12"/>
    </row>
    <row r="88" spans="2:9" ht="12.75">
      <c r="B88" s="21"/>
      <c r="C88" s="15"/>
      <c r="D88" s="15"/>
      <c r="E88" s="15"/>
      <c r="F88" s="15"/>
      <c r="G88" s="15"/>
      <c r="H88" s="15"/>
      <c r="I88" s="15"/>
    </row>
    <row r="89" spans="2:9" ht="12.75">
      <c r="B89" s="21"/>
      <c r="C89" s="13"/>
      <c r="D89" s="13"/>
      <c r="E89" s="13"/>
      <c r="F89" s="13"/>
      <c r="G89" s="13"/>
      <c r="H89" s="13"/>
      <c r="I89" s="12"/>
    </row>
    <row r="90" spans="2:9" ht="12.75">
      <c r="B90" s="21"/>
      <c r="C90" s="13"/>
      <c r="D90" s="13"/>
      <c r="E90" s="13"/>
      <c r="F90" s="13"/>
      <c r="G90" s="13"/>
      <c r="H90" s="13"/>
      <c r="I90" s="12"/>
    </row>
    <row r="91" spans="2:9" ht="12.75">
      <c r="B91" s="21"/>
      <c r="C91" s="15"/>
      <c r="D91" s="15"/>
      <c r="E91" s="15"/>
      <c r="F91" s="15"/>
      <c r="G91" s="15"/>
      <c r="H91" s="15"/>
      <c r="I91" s="15"/>
    </row>
    <row r="92" spans="2:9" ht="12.75">
      <c r="B92" s="21"/>
      <c r="C92" s="15"/>
      <c r="D92" s="15"/>
      <c r="E92" s="15"/>
      <c r="F92" s="15"/>
      <c r="G92" s="15"/>
      <c r="H92" s="15"/>
      <c r="I92" s="15"/>
    </row>
    <row r="93" spans="2:9" ht="12.75">
      <c r="B93" s="29"/>
      <c r="C93" s="29"/>
      <c r="D93" s="29"/>
      <c r="E93" s="29"/>
      <c r="F93" s="12"/>
      <c r="G93" s="27"/>
      <c r="H93" s="27"/>
      <c r="I93" s="15"/>
    </row>
    <row r="94" spans="2:9" ht="12.75">
      <c r="B94" s="22"/>
      <c r="C94" s="22"/>
      <c r="D94" s="22"/>
      <c r="E94" s="22"/>
      <c r="F94" s="22"/>
      <c r="G94" s="22"/>
      <c r="H94" s="22"/>
      <c r="I94" s="22"/>
    </row>
    <row r="95" spans="2:9" ht="12.75">
      <c r="B95" s="22"/>
      <c r="C95" s="22"/>
      <c r="D95" s="22"/>
      <c r="E95" s="22"/>
      <c r="F95" s="22"/>
      <c r="G95" s="22"/>
      <c r="H95" s="22"/>
      <c r="I95" s="22"/>
    </row>
    <row r="96" spans="2:9" ht="12.75">
      <c r="B96" s="22"/>
      <c r="C96" s="22"/>
      <c r="D96" s="22"/>
      <c r="E96" s="22"/>
      <c r="F96" s="22"/>
      <c r="G96" s="22"/>
      <c r="H96" s="22"/>
      <c r="I96" s="22"/>
    </row>
  </sheetData>
  <mergeCells count="11">
    <mergeCell ref="C23:D23"/>
    <mergeCell ref="B29:H29"/>
    <mergeCell ref="G93:H93"/>
    <mergeCell ref="B67:F67"/>
    <mergeCell ref="B93:E93"/>
    <mergeCell ref="B39:I39"/>
    <mergeCell ref="G66:H66"/>
    <mergeCell ref="B66:E66"/>
    <mergeCell ref="B77:E77"/>
    <mergeCell ref="G51:H51"/>
    <mergeCell ref="G77:H77"/>
  </mergeCells>
  <printOptions/>
  <pageMargins left="0.75" right="0.75" top="1" bottom="1" header="0.5" footer="0.5"/>
  <pageSetup fitToHeight="3" horizontalDpi="300" verticalDpi="300" orientation="portrait" scale="89" r:id="rId1"/>
  <rowBreaks count="2" manualBreakCount="2">
    <brk id="29" min="1" max="8" man="1"/>
    <brk id="6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Business, 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Robert Jacobs</dc:creator>
  <cp:keywords/>
  <dc:description/>
  <cp:lastModifiedBy>Ordonez</cp:lastModifiedBy>
  <cp:lastPrinted>1997-05-07T13:38:37Z</cp:lastPrinted>
  <dcterms:created xsi:type="dcterms:W3CDTF">1997-05-05T18:32:53Z</dcterms:created>
  <dcterms:modified xsi:type="dcterms:W3CDTF">2004-10-01T21:37:57Z</dcterms:modified>
  <cp:category/>
  <cp:version/>
  <cp:contentType/>
  <cp:contentStatus/>
</cp:coreProperties>
</file>