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tabRatio="617" activeTab="0"/>
  </bookViews>
  <sheets>
    <sheet name="Z-Test from Data" sheetId="1" r:id="rId1"/>
    <sheet name="Z-Test from Stats" sheetId="2" r:id="rId2"/>
    <sheet name="t-Test from Data" sheetId="3" r:id="rId3"/>
    <sheet name="t-Test from Stats" sheetId="4" r:id="rId4"/>
  </sheets>
  <definedNames>
    <definedName name="_xlnm.Print_Area" localSheetId="2">'t-Test from Data'!$A$1:$V$27</definedName>
    <definedName name="_xlnm.Print_Area" localSheetId="0">'Z-Test from Data'!$A$1:$U$18</definedName>
    <definedName name="_xlnm.Print_Area" localSheetId="1">'Z-Test from Stats'!$A$1:$R$18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G8" authorId="0">
      <text>
        <r>
          <rPr>
            <sz val="8"/>
            <rFont val="Tahoma"/>
            <family val="2"/>
          </rPr>
          <t xml:space="preserve">Note that this is of the </t>
        </r>
        <r>
          <rPr>
            <b/>
            <sz val="8"/>
            <rFont val="Tahoma"/>
            <family val="2"/>
          </rPr>
          <t>population.</t>
        </r>
        <r>
          <rPr>
            <sz val="8"/>
            <rFont val="Tahoma"/>
            <family val="2"/>
          </rPr>
          <t xml:space="preserve">  It may be a guessed value.
If this value is not known, try a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-Test.</t>
        </r>
      </text>
    </comment>
    <comment ref="H8" authorId="0">
      <text>
        <r>
          <rPr>
            <sz val="8"/>
            <rFont val="Tahoma"/>
            <family val="2"/>
          </rPr>
          <t xml:space="preserve">Note that this is of the </t>
        </r>
        <r>
          <rPr>
            <b/>
            <sz val="8"/>
            <rFont val="Tahoma"/>
            <family val="0"/>
          </rPr>
          <t xml:space="preserve">population. </t>
        </r>
        <r>
          <rPr>
            <sz val="8"/>
            <rFont val="Tahoma"/>
            <family val="2"/>
          </rPr>
          <t xml:space="preserve"> It may be a guessed value.
If this vlaue is not known, try a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-Test.</t>
        </r>
      </text>
    </comment>
    <comment ref="B3" authorId="0">
      <text>
        <r>
          <rPr>
            <sz val="8"/>
            <rFont val="Tahoma"/>
            <family val="2"/>
          </rPr>
          <t>You may enter the name of the sample here.</t>
        </r>
      </text>
    </comment>
    <comment ref="C3" authorId="0">
      <text>
        <r>
          <rPr>
            <sz val="8"/>
            <rFont val="Tahoma"/>
            <family val="2"/>
          </rPr>
          <t>You may enter the name of the sample here.</t>
        </r>
      </text>
    </comment>
    <comment ref="K16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D8" authorId="0">
      <text>
        <r>
          <rPr>
            <sz val="8"/>
            <rFont val="Tahoma"/>
            <family val="2"/>
          </rPr>
          <t xml:space="preserve">Note that this is of the </t>
        </r>
        <r>
          <rPr>
            <b/>
            <sz val="8"/>
            <rFont val="Tahoma"/>
            <family val="2"/>
          </rPr>
          <t>population.</t>
        </r>
        <r>
          <rPr>
            <sz val="8"/>
            <rFont val="Tahoma"/>
            <family val="2"/>
          </rPr>
          <t xml:space="preserve">  It may be a guessed value.
If this value is not known, try a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-Test.</t>
        </r>
      </text>
    </comment>
    <comment ref="E8" authorId="0">
      <text>
        <r>
          <rPr>
            <sz val="8"/>
            <rFont val="Tahoma"/>
            <family val="2"/>
          </rPr>
          <t xml:space="preserve">Note that this is of the </t>
        </r>
        <r>
          <rPr>
            <b/>
            <sz val="8"/>
            <rFont val="Tahoma"/>
            <family val="0"/>
          </rPr>
          <t xml:space="preserve">population. </t>
        </r>
        <r>
          <rPr>
            <sz val="8"/>
            <rFont val="Tahoma"/>
            <family val="2"/>
          </rPr>
          <t xml:space="preserve"> It may be a guessed value.
If this vlaue is not known, try a </t>
        </r>
        <r>
          <rPr>
            <i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-Test.</t>
        </r>
      </text>
    </comment>
    <comment ref="H16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</commentList>
</comments>
</file>

<file path=xl/comments3.xml><?xml version="1.0" encoding="utf-8"?>
<comments xmlns="http://schemas.openxmlformats.org/spreadsheetml/2006/main">
  <authors>
    <author>Jayavel Sounderpandian</author>
  </authors>
  <commentList>
    <comment ref="M7" authorId="0">
      <text>
        <r>
          <rPr>
            <sz val="8"/>
            <rFont val="Tahoma"/>
            <family val="2"/>
          </rPr>
          <t xml:space="preserve">This 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-value must be sufficiently high, say, &gt; 0.2.  If it is less than 0.1, a warning message appears in cell G9
.  In such cases, this panel cannot be used.  Use the bottom panel.</t>
        </r>
      </text>
    </comment>
    <comment ref="L15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  <comment ref="L24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  <comment ref="B3" authorId="0">
      <text>
        <r>
          <rPr>
            <sz val="8"/>
            <rFont val="Tahoma"/>
            <family val="2"/>
          </rPr>
          <t>You can enter a name for the sample here.</t>
        </r>
      </text>
    </comment>
    <comment ref="C3" authorId="0">
      <text>
        <r>
          <rPr>
            <sz val="8"/>
            <rFont val="Tahoma"/>
            <family val="2"/>
          </rPr>
          <t>You can enter a name for the sample here.</t>
        </r>
      </text>
    </comment>
  </commentList>
</comments>
</file>

<file path=xl/comments4.xml><?xml version="1.0" encoding="utf-8"?>
<comments xmlns="http://schemas.openxmlformats.org/spreadsheetml/2006/main">
  <authors>
    <author>Jayavel Sounderpandian</author>
  </authors>
  <commentList>
    <comment ref="J7" authorId="0">
      <text>
        <r>
          <rPr>
            <sz val="8"/>
            <rFont val="Tahoma"/>
            <family val="2"/>
          </rPr>
          <t xml:space="preserve">This 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-value must be sufficiently high, say, &gt; 0.2.  If it is less than 0.1, a warning message appears in cell G9
.  In such cases, this panel cannot be used.  Use the bottom panel.</t>
        </r>
      </text>
    </comment>
    <comment ref="I15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  <comment ref="I24" authorId="0">
      <text>
        <r>
          <rPr>
            <sz val="8"/>
            <rFont val="Tahoma"/>
            <family val="2"/>
          </rPr>
          <t>If no confidence interval is desired, leave this cell blank.</t>
        </r>
      </text>
    </comment>
  </commentList>
</comments>
</file>

<file path=xl/sharedStrings.xml><?xml version="1.0" encoding="utf-8"?>
<sst xmlns="http://schemas.openxmlformats.org/spreadsheetml/2006/main" count="187" uniqueCount="55">
  <si>
    <t>Comparing Two population Means</t>
  </si>
  <si>
    <t>Assumptions</t>
  </si>
  <si>
    <t>Data</t>
  </si>
  <si>
    <t>Either</t>
  </si>
  <si>
    <t>1. Populations normal</t>
  </si>
  <si>
    <t>Size</t>
  </si>
  <si>
    <t>Or</t>
  </si>
  <si>
    <t>2. Large samples</t>
  </si>
  <si>
    <t>Mean</t>
  </si>
  <si>
    <t>Hypothesis Testing</t>
  </si>
  <si>
    <t>z</t>
  </si>
  <si>
    <r>
      <t>p</t>
    </r>
    <r>
      <rPr>
        <sz val="10"/>
        <rFont val="Arial"/>
        <family val="0"/>
      </rPr>
      <t>-value</t>
    </r>
  </si>
  <si>
    <t>Confidence Interval</t>
  </si>
  <si>
    <t>1 - a</t>
  </si>
  <si>
    <t>±</t>
  </si>
  <si>
    <t>=</t>
  </si>
  <si>
    <t>[</t>
  </si>
  <si>
    <t>,</t>
  </si>
  <si>
    <t>]</t>
  </si>
  <si>
    <t>Populations Normal</t>
  </si>
  <si>
    <t>Pooled Variance</t>
  </si>
  <si>
    <r>
      <t>s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Arial"/>
        <family val="2"/>
      </rPr>
      <t>p</t>
    </r>
  </si>
  <si>
    <t>t</t>
  </si>
  <si>
    <t>df</t>
  </si>
  <si>
    <t>Sample1</t>
  </si>
  <si>
    <t>Sample2</t>
  </si>
  <si>
    <t>n</t>
  </si>
  <si>
    <t>x-bar</t>
  </si>
  <si>
    <t>s</t>
  </si>
  <si>
    <t>Popn. Std. Devn.</t>
  </si>
  <si>
    <t>Test Statistic</t>
  </si>
  <si>
    <r>
      <t>s</t>
    </r>
    <r>
      <rPr>
        <vertAlign val="subscript"/>
        <sz val="10"/>
        <color indexed="14"/>
        <rFont val="Arial"/>
        <family val="2"/>
      </rPr>
      <t>1</t>
    </r>
    <r>
      <rPr>
        <sz val="10"/>
        <color indexed="14"/>
        <rFont val="Arial"/>
        <family val="0"/>
      </rPr>
      <t xml:space="preserve">, </t>
    </r>
    <r>
      <rPr>
        <sz val="10"/>
        <color indexed="14"/>
        <rFont val="Symbol"/>
        <family val="1"/>
      </rPr>
      <t>s</t>
    </r>
    <r>
      <rPr>
        <vertAlign val="subscript"/>
        <sz val="10"/>
        <color indexed="14"/>
        <rFont val="Arial"/>
        <family val="2"/>
      </rPr>
      <t>2</t>
    </r>
    <r>
      <rPr>
        <sz val="10"/>
        <color indexed="14"/>
        <rFont val="Arial"/>
        <family val="0"/>
      </rPr>
      <t xml:space="preserve"> known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</si>
  <si>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</si>
  <si>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</si>
  <si>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&lt;= </t>
    </r>
  </si>
  <si>
    <r>
      <t>p</t>
    </r>
    <r>
      <rPr>
        <b/>
        <sz val="10"/>
        <rFont val="Arial"/>
        <family val="2"/>
      </rPr>
      <t>-value</t>
    </r>
  </si>
  <si>
    <t>Null Hypothesis</t>
  </si>
  <si>
    <r>
      <t xml:space="preserve">At an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of</t>
    </r>
  </si>
  <si>
    <t>Evidence</t>
  </si>
  <si>
    <t>Popn. 1</t>
  </si>
  <si>
    <t>Popn. 2</t>
  </si>
  <si>
    <t>Confidence Interval for the Difference in Means</t>
  </si>
  <si>
    <t>Testing the Difference in Two Population Means</t>
  </si>
  <si>
    <r>
      <t>F</t>
    </r>
    <r>
      <rPr>
        <sz val="10"/>
        <rFont val="Arial"/>
        <family val="0"/>
      </rPr>
      <t xml:space="preserve"> ratio</t>
    </r>
  </si>
  <si>
    <r>
      <t>H</t>
    </r>
    <r>
      <rPr>
        <vertAlign val="subscript"/>
        <sz val="10"/>
        <color indexed="14"/>
        <rFont val="Arial"/>
        <family val="2"/>
      </rPr>
      <t>0</t>
    </r>
    <r>
      <rPr>
        <sz val="10"/>
        <color indexed="14"/>
        <rFont val="Arial"/>
        <family val="2"/>
      </rPr>
      <t>: Population Variances Equal</t>
    </r>
  </si>
  <si>
    <t>Std. Deviation</t>
  </si>
  <si>
    <r>
      <t>t</t>
    </r>
    <r>
      <rPr>
        <b/>
        <sz val="12"/>
        <color indexed="12"/>
        <rFont val="Arial"/>
        <family val="2"/>
      </rPr>
      <t>-Test for Difference in Population Means</t>
    </r>
  </si>
  <si>
    <t>Confidence Interval for difference in Population Means</t>
  </si>
  <si>
    <t>Assuming Population Variances are Unequal</t>
  </si>
  <si>
    <t>Assuming Population Variances are Equal</t>
  </si>
  <si>
    <t>Previous</t>
  </si>
  <si>
    <t>Current</t>
  </si>
  <si>
    <t>Amex vs Visa</t>
  </si>
  <si>
    <t>Name1</t>
  </si>
  <si>
    <t>Name2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</si>
</sst>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b/>
      <sz val="10"/>
      <color indexed="12"/>
      <name val="Symbol"/>
      <family val="1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12"/>
      <name val="Arial"/>
      <family val="2"/>
    </font>
    <font>
      <i/>
      <sz val="10"/>
      <name val="Times New Roman"/>
      <family val="0"/>
    </font>
    <font>
      <b/>
      <vertAlign val="subscript"/>
      <sz val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b/>
      <sz val="10"/>
      <name val="Symbol"/>
      <family val="1"/>
    </font>
    <font>
      <vertAlign val="subscript"/>
      <sz val="10"/>
      <color indexed="14"/>
      <name val="Arial"/>
      <family val="2"/>
    </font>
    <font>
      <sz val="10"/>
      <color indexed="14"/>
      <name val="Symbol"/>
      <family val="1"/>
    </font>
    <font>
      <b/>
      <sz val="8"/>
      <name val="Tahoma"/>
      <family val="0"/>
    </font>
    <font>
      <sz val="8"/>
      <name val="Tahoma"/>
      <family val="2"/>
    </font>
    <font>
      <i/>
      <sz val="8"/>
      <name val="Tahoma"/>
      <family val="2"/>
    </font>
    <font>
      <b/>
      <sz val="11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19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2" borderId="1" xfId="19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164" fontId="15" fillId="0" borderId="9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center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15" fillId="0" borderId="1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19" fillId="0" borderId="0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5" fillId="0" borderId="7" xfId="0" applyFont="1" applyBorder="1" applyAlignment="1" quotePrefix="1">
      <alignment horizontal="center"/>
    </xf>
    <xf numFmtId="0" fontId="15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2" borderId="20" xfId="0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6" xfId="0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0" fillId="0" borderId="17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2" borderId="21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19" xfId="0" applyFont="1" applyBorder="1" applyAlignment="1">
      <alignment horizontal="centerContinuous"/>
    </xf>
    <xf numFmtId="0" fontId="14" fillId="0" borderId="11" xfId="0" applyFont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5" fillId="0" borderId="19" xfId="0" applyFont="1" applyBorder="1" applyAlignment="1" quotePrefix="1">
      <alignment horizontal="center"/>
    </xf>
    <xf numFmtId="0" fontId="15" fillId="0" borderId="20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9" fontId="0" fillId="2" borderId="16" xfId="19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tabSelected="1" workbookViewId="0" topLeftCell="A1">
      <selection activeCell="N5" sqref="N5"/>
    </sheetView>
  </sheetViews>
  <sheetFormatPr defaultColWidth="9.140625" defaultRowHeight="12.75"/>
  <cols>
    <col min="1" max="1" width="4.00390625" style="0" customWidth="1"/>
    <col min="2" max="3" width="7.7109375" style="0" customWidth="1"/>
    <col min="4" max="4" width="0.85546875" style="0" customWidth="1"/>
    <col min="5" max="5" width="3.57421875" style="0" customWidth="1"/>
    <col min="6" max="6" width="13.57421875" style="0" customWidth="1"/>
    <col min="7" max="8" width="8.57421875" style="0" customWidth="1"/>
    <col min="10" max="10" width="0.9921875" style="0" customWidth="1"/>
    <col min="11" max="11" width="7.421875" style="0" customWidth="1"/>
    <col min="12" max="12" width="8.140625" style="0" customWidth="1"/>
    <col min="13" max="13" width="2.28125" style="0" customWidth="1"/>
    <col min="14" max="14" width="7.7109375" style="0" customWidth="1"/>
    <col min="15" max="15" width="2.140625" style="0" customWidth="1"/>
    <col min="16" max="16" width="1.57421875" style="0" customWidth="1"/>
    <col min="17" max="17" width="7.8515625" style="0" customWidth="1"/>
    <col min="18" max="18" width="1.421875" style="0" customWidth="1"/>
    <col min="19" max="19" width="7.7109375" style="0" customWidth="1"/>
    <col min="20" max="20" width="1.421875" style="0" customWidth="1"/>
    <col min="21" max="21" width="0.85546875" style="0" customWidth="1"/>
  </cols>
  <sheetData>
    <row r="1" spans="1:21" ht="15.75">
      <c r="A1" s="75" t="s">
        <v>42</v>
      </c>
      <c r="D1" s="6"/>
      <c r="E1" s="75"/>
      <c r="F1" s="3"/>
      <c r="K1" s="80"/>
      <c r="L1" s="81"/>
      <c r="M1" s="82"/>
      <c r="N1" s="3"/>
      <c r="O1" s="3"/>
      <c r="P1" s="3"/>
      <c r="Q1" s="3"/>
      <c r="R1" s="3"/>
      <c r="S1" s="3"/>
      <c r="T1" s="3"/>
      <c r="U1" s="5"/>
    </row>
    <row r="2" spans="2:21" ht="12.75">
      <c r="B2" s="109" t="s">
        <v>2</v>
      </c>
      <c r="C2" s="110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9"/>
    </row>
    <row r="3" spans="2:22" ht="12.75">
      <c r="B3" s="106" t="s">
        <v>51</v>
      </c>
      <c r="C3" s="106" t="s">
        <v>50</v>
      </c>
      <c r="D3" s="6"/>
      <c r="E3" s="67" t="s">
        <v>38</v>
      </c>
      <c r="F3" s="36"/>
      <c r="G3" s="36"/>
      <c r="H3" s="36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/>
      <c r="V3" s="6"/>
    </row>
    <row r="4" spans="2:22" ht="12.75">
      <c r="B4" s="107" t="s">
        <v>24</v>
      </c>
      <c r="C4" s="107" t="s">
        <v>25</v>
      </c>
      <c r="D4" s="6"/>
      <c r="E4" s="39"/>
      <c r="F4" s="6"/>
      <c r="G4" s="20" t="s">
        <v>24</v>
      </c>
      <c r="H4" s="20" t="s">
        <v>25</v>
      </c>
      <c r="I4" s="40"/>
      <c r="J4" s="6"/>
      <c r="K4" s="6"/>
      <c r="L4" s="58" t="s">
        <v>1</v>
      </c>
      <c r="M4" s="6"/>
      <c r="N4" s="6"/>
      <c r="O4" s="6"/>
      <c r="P4" s="6"/>
      <c r="Q4" s="6"/>
      <c r="R4" s="6"/>
      <c r="S4" s="6"/>
      <c r="T4" s="6"/>
      <c r="U4" s="9"/>
      <c r="V4" s="6"/>
    </row>
    <row r="5" spans="1:22" ht="12.75">
      <c r="A5">
        <v>1</v>
      </c>
      <c r="B5" s="30">
        <v>405</v>
      </c>
      <c r="C5" s="30">
        <v>334</v>
      </c>
      <c r="D5" s="6"/>
      <c r="E5" s="39"/>
      <c r="F5" s="10" t="s">
        <v>5</v>
      </c>
      <c r="G5" s="105">
        <f>COUNT(B5:B104)</f>
        <v>16</v>
      </c>
      <c r="H5" s="105">
        <f>COUNT(C5:C104)</f>
        <v>16</v>
      </c>
      <c r="I5" s="69" t="s">
        <v>26</v>
      </c>
      <c r="J5" s="54"/>
      <c r="K5" s="7" t="s">
        <v>3</v>
      </c>
      <c r="L5" s="8" t="s">
        <v>4</v>
      </c>
      <c r="M5" s="8"/>
      <c r="N5" s="6"/>
      <c r="O5" s="6"/>
      <c r="P5" s="6"/>
      <c r="Q5" s="6"/>
      <c r="R5" s="6"/>
      <c r="S5" s="6"/>
      <c r="T5" s="6"/>
      <c r="U5" s="9"/>
      <c r="V5" s="6"/>
    </row>
    <row r="6" spans="1:22" ht="12.75">
      <c r="A6">
        <f>IF(B6&lt;&gt;"",1+A5,"")</f>
        <v>2</v>
      </c>
      <c r="B6" s="30">
        <v>125</v>
      </c>
      <c r="C6" s="30">
        <v>150</v>
      </c>
      <c r="D6" s="6"/>
      <c r="E6" s="39"/>
      <c r="F6" s="10" t="s">
        <v>8</v>
      </c>
      <c r="G6" s="105">
        <f>AVERAGE(B5:B104)</f>
        <v>352.375</v>
      </c>
      <c r="H6" s="105">
        <f>AVERAGE(C5:C104)</f>
        <v>319.5625</v>
      </c>
      <c r="I6" s="69" t="s">
        <v>27</v>
      </c>
      <c r="J6" s="54"/>
      <c r="K6" s="7" t="s">
        <v>6</v>
      </c>
      <c r="L6" s="8" t="s">
        <v>7</v>
      </c>
      <c r="M6" s="8"/>
      <c r="N6" s="6"/>
      <c r="O6" s="6"/>
      <c r="P6" s="6"/>
      <c r="Q6" s="6"/>
      <c r="R6" s="6"/>
      <c r="S6" s="6"/>
      <c r="T6" s="6"/>
      <c r="U6" s="9"/>
      <c r="V6" s="6"/>
    </row>
    <row r="7" spans="1:22" ht="15.75">
      <c r="A7">
        <f aca="true" t="shared" si="0" ref="A7:A70">IF(B7&lt;&gt;"",1+A6,"")</f>
        <v>3</v>
      </c>
      <c r="B7" s="30">
        <v>540</v>
      </c>
      <c r="C7" s="30">
        <v>520</v>
      </c>
      <c r="D7" s="6"/>
      <c r="E7" s="39"/>
      <c r="F7" s="10"/>
      <c r="G7" s="77" t="s">
        <v>39</v>
      </c>
      <c r="H7" s="77" t="s">
        <v>40</v>
      </c>
      <c r="I7" s="69"/>
      <c r="J7" s="54"/>
      <c r="K7" s="7"/>
      <c r="L7" s="47" t="s">
        <v>31</v>
      </c>
      <c r="M7" s="8"/>
      <c r="N7" s="6"/>
      <c r="O7" s="6"/>
      <c r="P7" s="6"/>
      <c r="Q7" s="6"/>
      <c r="R7" s="6"/>
      <c r="S7" s="6"/>
      <c r="T7" s="6"/>
      <c r="U7" s="9"/>
      <c r="V7" s="6"/>
    </row>
    <row r="8" spans="1:22" ht="12.75">
      <c r="A8">
        <f t="shared" si="0"/>
        <v>4</v>
      </c>
      <c r="B8" s="30">
        <v>100</v>
      </c>
      <c r="C8" s="30">
        <v>95</v>
      </c>
      <c r="D8" s="6"/>
      <c r="E8" s="39"/>
      <c r="F8" s="10" t="s">
        <v>29</v>
      </c>
      <c r="G8" s="1">
        <v>152</v>
      </c>
      <c r="H8" s="1">
        <v>128</v>
      </c>
      <c r="I8" s="70" t="s">
        <v>28</v>
      </c>
      <c r="J8" s="55"/>
      <c r="K8" s="6"/>
      <c r="M8" s="6"/>
      <c r="N8" s="6"/>
      <c r="O8" s="6"/>
      <c r="P8" s="6"/>
      <c r="Q8" s="6"/>
      <c r="R8" s="6"/>
      <c r="S8" s="6"/>
      <c r="T8" s="6"/>
      <c r="U8" s="9"/>
      <c r="V8" s="6"/>
    </row>
    <row r="9" spans="1:22" ht="12.75">
      <c r="A9">
        <f t="shared" si="0"/>
        <v>5</v>
      </c>
      <c r="B9" s="30">
        <v>200</v>
      </c>
      <c r="C9" s="30">
        <v>212</v>
      </c>
      <c r="D9" s="6"/>
      <c r="E9" s="78"/>
      <c r="F9" s="76"/>
      <c r="G9" s="42"/>
      <c r="H9" s="42"/>
      <c r="I9" s="71"/>
      <c r="J9" s="55"/>
      <c r="K9" s="6"/>
      <c r="L9" s="47"/>
      <c r="M9" s="6"/>
      <c r="N9" s="6"/>
      <c r="O9" s="6"/>
      <c r="P9" s="6"/>
      <c r="Q9" s="6"/>
      <c r="R9" s="6"/>
      <c r="S9" s="6"/>
      <c r="T9" s="6"/>
      <c r="U9" s="9"/>
      <c r="V9" s="6"/>
    </row>
    <row r="10" spans="1:22" ht="12.75">
      <c r="A10">
        <f t="shared" si="0"/>
        <v>6</v>
      </c>
      <c r="B10" s="30">
        <v>30</v>
      </c>
      <c r="C10" s="30">
        <v>30</v>
      </c>
      <c r="D10" s="6"/>
      <c r="E10" s="67" t="s">
        <v>9</v>
      </c>
      <c r="F10" s="36"/>
      <c r="G10" s="36"/>
      <c r="H10" s="36"/>
      <c r="I10" s="3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  <c r="V10" s="6"/>
    </row>
    <row r="11" spans="1:22" ht="13.5" thickBot="1">
      <c r="A11">
        <f t="shared" si="0"/>
        <v>7</v>
      </c>
      <c r="B11" s="30">
        <v>1200</v>
      </c>
      <c r="C11" s="30">
        <v>1055</v>
      </c>
      <c r="D11" s="6"/>
      <c r="E11" s="39"/>
      <c r="F11" s="6"/>
      <c r="G11" s="6"/>
      <c r="H11" s="6"/>
      <c r="I11" s="4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9"/>
      <c r="V11" s="6"/>
    </row>
    <row r="12" spans="1:22" ht="13.5" thickBot="1">
      <c r="A12">
        <f t="shared" si="0"/>
        <v>8</v>
      </c>
      <c r="B12" s="30">
        <v>265</v>
      </c>
      <c r="C12" s="30">
        <v>300</v>
      </c>
      <c r="D12" s="6"/>
      <c r="E12" s="39"/>
      <c r="F12" s="10" t="s">
        <v>30</v>
      </c>
      <c r="G12" s="23">
        <f>((G6-H6)-G15)/SQRT(G8^2/G5+H8^2/H5)</f>
        <v>0.6604907549530455</v>
      </c>
      <c r="H12" s="56" t="s">
        <v>10</v>
      </c>
      <c r="I12" s="4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"/>
      <c r="V12" s="6"/>
    </row>
    <row r="13" spans="1:22" ht="12.75">
      <c r="A13">
        <f t="shared" si="0"/>
        <v>9</v>
      </c>
      <c r="B13" s="30">
        <v>90</v>
      </c>
      <c r="C13" s="30">
        <v>85</v>
      </c>
      <c r="D13" s="6"/>
      <c r="E13" s="39"/>
      <c r="F13" s="6"/>
      <c r="G13" s="6"/>
      <c r="H13" s="6"/>
      <c r="I13" s="72" t="s">
        <v>37</v>
      </c>
      <c r="J13" s="20"/>
      <c r="L13" s="6"/>
      <c r="M13" s="6"/>
      <c r="N13" s="6"/>
      <c r="O13" s="6"/>
      <c r="P13" s="6"/>
      <c r="Q13" s="6"/>
      <c r="R13" s="6"/>
      <c r="S13" s="6"/>
      <c r="T13" s="6"/>
      <c r="U13" s="9"/>
      <c r="V13" s="6"/>
    </row>
    <row r="14" spans="1:22" ht="12.75">
      <c r="A14">
        <f t="shared" si="0"/>
        <v>10</v>
      </c>
      <c r="B14" s="30">
        <v>206</v>
      </c>
      <c r="C14" s="30">
        <v>129</v>
      </c>
      <c r="D14" s="6"/>
      <c r="E14" s="39"/>
      <c r="F14" s="108" t="s">
        <v>36</v>
      </c>
      <c r="G14" s="108"/>
      <c r="H14" s="79" t="s">
        <v>35</v>
      </c>
      <c r="I14" s="32">
        <v>0.05</v>
      </c>
      <c r="J14" s="6"/>
      <c r="K14" s="67" t="s">
        <v>41</v>
      </c>
      <c r="L14" s="36"/>
      <c r="M14" s="36"/>
      <c r="N14" s="36"/>
      <c r="O14" s="36"/>
      <c r="P14" s="36"/>
      <c r="Q14" s="36"/>
      <c r="R14" s="36"/>
      <c r="S14" s="36"/>
      <c r="T14" s="38"/>
      <c r="U14" s="9"/>
      <c r="V14" s="6"/>
    </row>
    <row r="15" spans="1:22" ht="15.75">
      <c r="A15">
        <f t="shared" si="0"/>
        <v>11</v>
      </c>
      <c r="B15" s="30">
        <v>18</v>
      </c>
      <c r="C15" s="30">
        <v>40</v>
      </c>
      <c r="D15" s="6"/>
      <c r="E15" s="39"/>
      <c r="F15" s="59" t="s">
        <v>32</v>
      </c>
      <c r="G15" s="60">
        <v>0</v>
      </c>
      <c r="H15" s="24">
        <f>2*MIN(H16,H17)</f>
        <v>0.5089388110145783</v>
      </c>
      <c r="I15" s="64">
        <f>IF($I$14&gt;H15,"Reject","")</f>
      </c>
      <c r="J15" s="65"/>
      <c r="K15" s="48" t="s">
        <v>13</v>
      </c>
      <c r="L15" s="51" t="s">
        <v>12</v>
      </c>
      <c r="M15" s="52"/>
      <c r="N15" s="52"/>
      <c r="O15" s="6"/>
      <c r="P15" s="6"/>
      <c r="Q15" s="6"/>
      <c r="R15" s="6"/>
      <c r="S15" s="6"/>
      <c r="T15" s="40"/>
      <c r="U15" s="9"/>
      <c r="V15" s="6"/>
    </row>
    <row r="16" spans="1:22" ht="16.5" thickBot="1">
      <c r="A16">
        <f t="shared" si="0"/>
        <v>12</v>
      </c>
      <c r="B16" s="30">
        <v>489</v>
      </c>
      <c r="C16" s="30">
        <v>440</v>
      </c>
      <c r="D16" s="6"/>
      <c r="E16" s="39"/>
      <c r="F16" s="63" t="s">
        <v>33</v>
      </c>
      <c r="G16" s="62">
        <f>G15</f>
        <v>0</v>
      </c>
      <c r="H16" s="24">
        <f>NORMSDIST(G12)</f>
        <v>0.7455305944927109</v>
      </c>
      <c r="I16" s="64">
        <f>IF($I$14&gt;H16,"Reject","")</f>
      </c>
      <c r="J16" s="65"/>
      <c r="K16" s="17">
        <v>0.95</v>
      </c>
      <c r="L16" s="66">
        <f>IF(K16&lt;&gt;"",G6-H6,"")</f>
        <v>32.8125</v>
      </c>
      <c r="M16" s="49" t="s">
        <v>14</v>
      </c>
      <c r="N16" s="50">
        <f>IF(K16&lt;&gt;"",-NORMSINV((1-K16)/2)*SQRT(G8^2/G5+H8^2/H5),"")</f>
        <v>97.36893132805508</v>
      </c>
      <c r="O16" s="18" t="s">
        <v>15</v>
      </c>
      <c r="P16" s="13" t="s">
        <v>16</v>
      </c>
      <c r="Q16" s="28">
        <f>IF(K16&lt;&gt;"",L16-N16,"")</f>
        <v>-64.55643132805508</v>
      </c>
      <c r="R16" s="29" t="s">
        <v>17</v>
      </c>
      <c r="S16" s="28">
        <f>IF(K16&lt;&gt;"",L16+N16,"")</f>
        <v>130.18143132805508</v>
      </c>
      <c r="T16" s="73" t="s">
        <v>18</v>
      </c>
      <c r="U16" s="9"/>
      <c r="V16" s="6"/>
    </row>
    <row r="17" spans="1:22" ht="15.75">
      <c r="A17">
        <f t="shared" si="0"/>
        <v>13</v>
      </c>
      <c r="B17" s="30">
        <v>590</v>
      </c>
      <c r="C17" s="30">
        <v>610</v>
      </c>
      <c r="D17" s="6"/>
      <c r="E17" s="78"/>
      <c r="F17" s="59" t="s">
        <v>34</v>
      </c>
      <c r="G17" s="61">
        <f>G15</f>
        <v>0</v>
      </c>
      <c r="H17" s="24">
        <f>1-H16</f>
        <v>0.25446940550728914</v>
      </c>
      <c r="I17" s="64">
        <f>IF($I$14&gt;H17,"Reject","")</f>
      </c>
      <c r="J17" s="65"/>
      <c r="K17" s="74"/>
      <c r="L17" s="42"/>
      <c r="M17" s="42"/>
      <c r="N17" s="42"/>
      <c r="O17" s="42"/>
      <c r="P17" s="42"/>
      <c r="Q17" s="42"/>
      <c r="R17" s="42"/>
      <c r="S17" s="42"/>
      <c r="T17" s="44"/>
      <c r="U17" s="9"/>
      <c r="V17" s="6"/>
    </row>
    <row r="18" spans="1:21" ht="13.5" thickBot="1">
      <c r="A18">
        <f t="shared" si="0"/>
        <v>14</v>
      </c>
      <c r="B18" s="30">
        <v>310</v>
      </c>
      <c r="C18" s="30">
        <v>208</v>
      </c>
      <c r="D18" s="8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</row>
    <row r="19" spans="1:3" ht="12.75">
      <c r="A19">
        <f t="shared" si="0"/>
        <v>15</v>
      </c>
      <c r="B19" s="30">
        <v>995</v>
      </c>
      <c r="C19" s="30">
        <v>880</v>
      </c>
    </row>
    <row r="20" spans="1:20" ht="12.75">
      <c r="A20">
        <f t="shared" si="0"/>
        <v>16</v>
      </c>
      <c r="B20" s="30">
        <v>75</v>
      </c>
      <c r="C20" s="30">
        <v>25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>
        <f t="shared" si="0"/>
      </c>
      <c r="B21" s="30"/>
      <c r="C21" s="30"/>
      <c r="F21" s="6"/>
      <c r="H21" s="6"/>
      <c r="T21" s="6"/>
    </row>
    <row r="22" spans="1:6" ht="12.75">
      <c r="A22">
        <f t="shared" si="0"/>
      </c>
      <c r="B22" s="30"/>
      <c r="C22" s="30"/>
      <c r="F22" s="10"/>
    </row>
    <row r="23" spans="1:3" ht="12.75">
      <c r="A23">
        <f t="shared" si="0"/>
      </c>
      <c r="B23" s="30"/>
      <c r="C23" s="30"/>
    </row>
    <row r="24" spans="1:3" ht="12.75">
      <c r="A24">
        <f t="shared" si="0"/>
      </c>
      <c r="B24" s="30"/>
      <c r="C24" s="30"/>
    </row>
    <row r="25" spans="1:3" ht="12.75">
      <c r="A25">
        <f t="shared" si="0"/>
      </c>
      <c r="B25" s="30"/>
      <c r="C25" s="30"/>
    </row>
    <row r="26" spans="1:3" ht="12.75">
      <c r="A26">
        <f t="shared" si="0"/>
      </c>
      <c r="B26" s="30"/>
      <c r="C26" s="30"/>
    </row>
    <row r="27" spans="1:3" ht="12.75">
      <c r="A27">
        <f t="shared" si="0"/>
      </c>
      <c r="B27" s="30"/>
      <c r="C27" s="30"/>
    </row>
    <row r="28" spans="1:3" ht="12.75">
      <c r="A28">
        <f t="shared" si="0"/>
      </c>
      <c r="B28" s="30"/>
      <c r="C28" s="30"/>
    </row>
    <row r="29" spans="1:3" ht="12.75">
      <c r="A29">
        <f t="shared" si="0"/>
      </c>
      <c r="B29" s="30"/>
      <c r="C29" s="30"/>
    </row>
    <row r="30" spans="1:3" ht="12.75">
      <c r="A30">
        <f t="shared" si="0"/>
      </c>
      <c r="B30" s="30"/>
      <c r="C30" s="30"/>
    </row>
    <row r="31" spans="1:3" ht="12.75">
      <c r="A31">
        <f t="shared" si="0"/>
      </c>
      <c r="B31" s="30"/>
      <c r="C31" s="30"/>
    </row>
    <row r="32" spans="1:3" ht="12.75">
      <c r="A32">
        <f t="shared" si="0"/>
      </c>
      <c r="B32" s="30"/>
      <c r="C32" s="30"/>
    </row>
    <row r="33" spans="1:3" ht="12.75">
      <c r="A33">
        <f t="shared" si="0"/>
      </c>
      <c r="B33" s="30"/>
      <c r="C33" s="30"/>
    </row>
    <row r="34" spans="1:3" ht="12.75">
      <c r="A34">
        <f t="shared" si="0"/>
      </c>
      <c r="B34" s="30"/>
      <c r="C34" s="30"/>
    </row>
    <row r="35" spans="1:3" ht="12.75">
      <c r="A35">
        <f t="shared" si="0"/>
      </c>
      <c r="B35" s="30"/>
      <c r="C35" s="30"/>
    </row>
    <row r="36" spans="1:3" ht="12.75">
      <c r="A36">
        <f t="shared" si="0"/>
      </c>
      <c r="B36" s="30"/>
      <c r="C36" s="30"/>
    </row>
    <row r="37" spans="1:3" ht="12.75">
      <c r="A37">
        <f t="shared" si="0"/>
      </c>
      <c r="B37" s="30"/>
      <c r="C37" s="30"/>
    </row>
    <row r="38" spans="1:3" ht="12.75">
      <c r="A38">
        <f t="shared" si="0"/>
      </c>
      <c r="B38" s="30"/>
      <c r="C38" s="30"/>
    </row>
    <row r="39" spans="1:3" ht="12.75">
      <c r="A39">
        <f t="shared" si="0"/>
      </c>
      <c r="B39" s="30"/>
      <c r="C39" s="30"/>
    </row>
    <row r="40" spans="1:3" ht="12.75">
      <c r="A40">
        <f t="shared" si="0"/>
      </c>
      <c r="B40" s="30"/>
      <c r="C40" s="30"/>
    </row>
    <row r="41" spans="1:3" ht="12.75">
      <c r="A41">
        <f t="shared" si="0"/>
      </c>
      <c r="B41" s="30"/>
      <c r="C41" s="30"/>
    </row>
    <row r="42" spans="1:3" ht="12.75">
      <c r="A42">
        <f t="shared" si="0"/>
      </c>
      <c r="B42" s="30"/>
      <c r="C42" s="30"/>
    </row>
    <row r="43" spans="1:3" ht="12.75">
      <c r="A43">
        <f t="shared" si="0"/>
      </c>
      <c r="B43" s="30"/>
      <c r="C43" s="30"/>
    </row>
    <row r="44" spans="1:3" ht="12.75">
      <c r="A44">
        <f t="shared" si="0"/>
      </c>
      <c r="B44" s="30"/>
      <c r="C44" s="30"/>
    </row>
    <row r="45" spans="1:3" ht="12.75">
      <c r="A45">
        <f t="shared" si="0"/>
      </c>
      <c r="B45" s="30"/>
      <c r="C45" s="30"/>
    </row>
    <row r="46" spans="1:3" ht="12.75">
      <c r="A46">
        <f t="shared" si="0"/>
      </c>
      <c r="B46" s="30"/>
      <c r="C46" s="30"/>
    </row>
    <row r="47" spans="1:3" ht="12.75">
      <c r="A47">
        <f t="shared" si="0"/>
      </c>
      <c r="B47" s="30"/>
      <c r="C47" s="30"/>
    </row>
    <row r="48" spans="1:3" ht="12.75">
      <c r="A48">
        <f t="shared" si="0"/>
      </c>
      <c r="B48" s="30"/>
      <c r="C48" s="30"/>
    </row>
    <row r="49" spans="1:3" ht="12.75">
      <c r="A49">
        <f t="shared" si="0"/>
      </c>
      <c r="B49" s="30"/>
      <c r="C49" s="30"/>
    </row>
    <row r="50" spans="1:3" ht="12.75">
      <c r="A50">
        <f t="shared" si="0"/>
      </c>
      <c r="B50" s="30"/>
      <c r="C50" s="30"/>
    </row>
    <row r="51" spans="1:3" ht="12.75">
      <c r="A51">
        <f t="shared" si="0"/>
      </c>
      <c r="B51" s="30"/>
      <c r="C51" s="30"/>
    </row>
    <row r="52" spans="1:3" ht="12.75">
      <c r="A52">
        <f t="shared" si="0"/>
      </c>
      <c r="B52" s="30"/>
      <c r="C52" s="30"/>
    </row>
    <row r="53" spans="1:3" ht="12.75">
      <c r="A53">
        <f t="shared" si="0"/>
      </c>
      <c r="B53" s="30"/>
      <c r="C53" s="30"/>
    </row>
    <row r="54" spans="1:3" ht="12.75">
      <c r="A54">
        <f t="shared" si="0"/>
      </c>
      <c r="B54" s="30"/>
      <c r="C54" s="30"/>
    </row>
    <row r="55" spans="1:3" ht="12.75">
      <c r="A55">
        <f t="shared" si="0"/>
      </c>
      <c r="B55" s="30"/>
      <c r="C55" s="30"/>
    </row>
    <row r="56" spans="1:3" ht="12.75">
      <c r="A56">
        <f t="shared" si="0"/>
      </c>
      <c r="B56" s="30"/>
      <c r="C56" s="30"/>
    </row>
    <row r="57" spans="1:3" ht="12.75">
      <c r="A57">
        <f t="shared" si="0"/>
      </c>
      <c r="B57" s="30"/>
      <c r="C57" s="30"/>
    </row>
    <row r="58" spans="1:3" ht="12.75">
      <c r="A58">
        <f t="shared" si="0"/>
      </c>
      <c r="B58" s="30"/>
      <c r="C58" s="30"/>
    </row>
    <row r="59" spans="1:3" ht="12.75">
      <c r="A59">
        <f t="shared" si="0"/>
      </c>
      <c r="B59" s="30"/>
      <c r="C59" s="30"/>
    </row>
    <row r="60" spans="1:3" ht="12.75">
      <c r="A60">
        <f t="shared" si="0"/>
      </c>
      <c r="B60" s="30"/>
      <c r="C60" s="30"/>
    </row>
    <row r="61" spans="1:3" ht="12.75">
      <c r="A61">
        <f t="shared" si="0"/>
      </c>
      <c r="B61" s="30"/>
      <c r="C61" s="30"/>
    </row>
    <row r="62" spans="1:3" ht="12.75">
      <c r="A62">
        <f t="shared" si="0"/>
      </c>
      <c r="B62" s="30"/>
      <c r="C62" s="30"/>
    </row>
    <row r="63" spans="1:3" ht="12.75">
      <c r="A63">
        <f t="shared" si="0"/>
      </c>
      <c r="B63" s="30"/>
      <c r="C63" s="30"/>
    </row>
    <row r="64" spans="1:3" ht="12.75">
      <c r="A64">
        <f t="shared" si="0"/>
      </c>
      <c r="B64" s="30"/>
      <c r="C64" s="30"/>
    </row>
    <row r="65" spans="1:3" ht="12.75">
      <c r="A65">
        <f t="shared" si="0"/>
      </c>
      <c r="B65" s="30"/>
      <c r="C65" s="30"/>
    </row>
    <row r="66" spans="1:3" ht="12.75">
      <c r="A66">
        <f t="shared" si="0"/>
      </c>
      <c r="B66" s="30"/>
      <c r="C66" s="30"/>
    </row>
    <row r="67" spans="1:3" ht="12.75">
      <c r="A67">
        <f t="shared" si="0"/>
      </c>
      <c r="B67" s="30"/>
      <c r="C67" s="30"/>
    </row>
    <row r="68" spans="1:3" ht="12.75">
      <c r="A68">
        <f t="shared" si="0"/>
      </c>
      <c r="B68" s="30"/>
      <c r="C68" s="30"/>
    </row>
    <row r="69" spans="1:3" ht="12.75">
      <c r="A69">
        <f t="shared" si="0"/>
      </c>
      <c r="B69" s="30"/>
      <c r="C69" s="30"/>
    </row>
    <row r="70" spans="1:3" ht="12.75">
      <c r="A70">
        <f t="shared" si="0"/>
      </c>
      <c r="B70" s="30"/>
      <c r="C70" s="30"/>
    </row>
    <row r="71" spans="1:3" ht="12.75">
      <c r="A71">
        <f aca="true" t="shared" si="1" ref="A71:A104">IF(B71&lt;&gt;"",1+A70,"")</f>
      </c>
      <c r="B71" s="30"/>
      <c r="C71" s="30"/>
    </row>
    <row r="72" spans="1:3" ht="12.75">
      <c r="A72">
        <f t="shared" si="1"/>
      </c>
      <c r="B72" s="30"/>
      <c r="C72" s="30"/>
    </row>
    <row r="73" spans="1:3" ht="12.75">
      <c r="A73">
        <f t="shared" si="1"/>
      </c>
      <c r="B73" s="30"/>
      <c r="C73" s="30"/>
    </row>
    <row r="74" spans="1:3" ht="12.75">
      <c r="A74">
        <f t="shared" si="1"/>
      </c>
      <c r="B74" s="30"/>
      <c r="C74" s="30"/>
    </row>
    <row r="75" spans="1:3" ht="12.75">
      <c r="A75">
        <f t="shared" si="1"/>
      </c>
      <c r="B75" s="30"/>
      <c r="C75" s="30"/>
    </row>
    <row r="76" spans="1:3" ht="12.75">
      <c r="A76">
        <f t="shared" si="1"/>
      </c>
      <c r="B76" s="30"/>
      <c r="C76" s="30"/>
    </row>
    <row r="77" spans="1:3" ht="12.75">
      <c r="A77">
        <f t="shared" si="1"/>
      </c>
      <c r="B77" s="30"/>
      <c r="C77" s="30"/>
    </row>
    <row r="78" spans="1:3" ht="12.75">
      <c r="A78">
        <f t="shared" si="1"/>
      </c>
      <c r="B78" s="30"/>
      <c r="C78" s="30"/>
    </row>
    <row r="79" spans="1:3" ht="12.75">
      <c r="A79">
        <f t="shared" si="1"/>
      </c>
      <c r="B79" s="30"/>
      <c r="C79" s="30"/>
    </row>
    <row r="80" spans="1:3" ht="12.75">
      <c r="A80">
        <f t="shared" si="1"/>
      </c>
      <c r="B80" s="30"/>
      <c r="C80" s="30"/>
    </row>
    <row r="81" spans="1:3" ht="12.75">
      <c r="A81">
        <f t="shared" si="1"/>
      </c>
      <c r="B81" s="30"/>
      <c r="C81" s="30"/>
    </row>
    <row r="82" spans="1:3" ht="12.75">
      <c r="A82">
        <f t="shared" si="1"/>
      </c>
      <c r="B82" s="30"/>
      <c r="C82" s="30"/>
    </row>
    <row r="83" spans="1:3" ht="12.75">
      <c r="A83">
        <f t="shared" si="1"/>
      </c>
      <c r="B83" s="30"/>
      <c r="C83" s="30"/>
    </row>
    <row r="84" spans="1:3" ht="12.75">
      <c r="A84">
        <f t="shared" si="1"/>
      </c>
      <c r="B84" s="30"/>
      <c r="C84" s="30"/>
    </row>
    <row r="85" spans="1:3" ht="12.75">
      <c r="A85">
        <f t="shared" si="1"/>
      </c>
      <c r="B85" s="30"/>
      <c r="C85" s="30"/>
    </row>
    <row r="86" spans="1:3" ht="12.75">
      <c r="A86">
        <f t="shared" si="1"/>
      </c>
      <c r="B86" s="30"/>
      <c r="C86" s="30"/>
    </row>
    <row r="87" spans="1:3" ht="12.75">
      <c r="A87">
        <f t="shared" si="1"/>
      </c>
      <c r="B87" s="30"/>
      <c r="C87" s="30"/>
    </row>
    <row r="88" spans="1:3" ht="12.75">
      <c r="A88">
        <f t="shared" si="1"/>
      </c>
      <c r="B88" s="30"/>
      <c r="C88" s="30"/>
    </row>
    <row r="89" spans="1:3" ht="12.75">
      <c r="A89">
        <f t="shared" si="1"/>
      </c>
      <c r="B89" s="30"/>
      <c r="C89" s="30"/>
    </row>
    <row r="90" spans="1:3" ht="12.75">
      <c r="A90">
        <f t="shared" si="1"/>
      </c>
      <c r="B90" s="30"/>
      <c r="C90" s="30"/>
    </row>
    <row r="91" spans="1:3" ht="12.75">
      <c r="A91">
        <f t="shared" si="1"/>
      </c>
      <c r="B91" s="30"/>
      <c r="C91" s="30"/>
    </row>
    <row r="92" spans="1:3" ht="12.75">
      <c r="A92">
        <f t="shared" si="1"/>
      </c>
      <c r="B92" s="30"/>
      <c r="C92" s="30"/>
    </row>
    <row r="93" spans="1:3" ht="12.75">
      <c r="A93">
        <f t="shared" si="1"/>
      </c>
      <c r="B93" s="30"/>
      <c r="C93" s="30"/>
    </row>
    <row r="94" spans="1:3" ht="12.75">
      <c r="A94">
        <f t="shared" si="1"/>
      </c>
      <c r="B94" s="30"/>
      <c r="C94" s="30"/>
    </row>
    <row r="95" spans="1:3" ht="12.75">
      <c r="A95">
        <f t="shared" si="1"/>
      </c>
      <c r="B95" s="30"/>
      <c r="C95" s="30"/>
    </row>
    <row r="96" spans="1:3" ht="12.75">
      <c r="A96">
        <f t="shared" si="1"/>
      </c>
      <c r="B96" s="30"/>
      <c r="C96" s="30"/>
    </row>
    <row r="97" spans="1:3" ht="12.75">
      <c r="A97">
        <f t="shared" si="1"/>
      </c>
      <c r="B97" s="30"/>
      <c r="C97" s="30"/>
    </row>
    <row r="98" spans="1:3" ht="12.75">
      <c r="A98">
        <f t="shared" si="1"/>
      </c>
      <c r="B98" s="30"/>
      <c r="C98" s="30"/>
    </row>
    <row r="99" spans="1:3" ht="12.75">
      <c r="A99">
        <f t="shared" si="1"/>
      </c>
      <c r="B99" s="30"/>
      <c r="C99" s="30"/>
    </row>
    <row r="100" spans="1:3" ht="12.75">
      <c r="A100">
        <f t="shared" si="1"/>
      </c>
      <c r="B100" s="30"/>
      <c r="C100" s="30"/>
    </row>
    <row r="101" spans="1:3" ht="12.75">
      <c r="A101">
        <f t="shared" si="1"/>
      </c>
      <c r="B101" s="30"/>
      <c r="C101" s="30"/>
    </row>
    <row r="102" spans="1:3" ht="12.75">
      <c r="A102">
        <f t="shared" si="1"/>
      </c>
      <c r="B102" s="30"/>
      <c r="C102" s="30"/>
    </row>
    <row r="103" spans="1:3" ht="12.75">
      <c r="A103">
        <f t="shared" si="1"/>
      </c>
      <c r="B103" s="30"/>
      <c r="C103" s="30"/>
    </row>
    <row r="104" spans="1:3" ht="12.75">
      <c r="A104">
        <f t="shared" si="1"/>
      </c>
      <c r="B104" s="30"/>
      <c r="C104" s="30"/>
    </row>
  </sheetData>
  <sheetProtection sheet="1" objects="1" scenarios="1"/>
  <mergeCells count="2">
    <mergeCell ref="F14:G14"/>
    <mergeCell ref="B2:C2"/>
  </mergeCells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workbookViewId="0" topLeftCell="A1">
      <selection activeCell="J26" sqref="J26"/>
    </sheetView>
  </sheetViews>
  <sheetFormatPr defaultColWidth="9.140625" defaultRowHeight="12.75"/>
  <cols>
    <col min="1" max="2" width="3.57421875" style="0" customWidth="1"/>
    <col min="3" max="3" width="13.57421875" style="0" customWidth="1"/>
    <col min="4" max="5" width="8.57421875" style="0" customWidth="1"/>
    <col min="7" max="7" width="2.421875" style="0" customWidth="1"/>
    <col min="9" max="9" width="8.140625" style="0" customWidth="1"/>
    <col min="10" max="10" width="2.28125" style="0" customWidth="1"/>
    <col min="11" max="11" width="7.7109375" style="0" customWidth="1"/>
    <col min="12" max="12" width="2.140625" style="0" customWidth="1"/>
    <col min="13" max="13" width="1.57421875" style="0" customWidth="1"/>
    <col min="14" max="14" width="7.8515625" style="0" customWidth="1"/>
    <col min="15" max="15" width="1.421875" style="0" customWidth="1"/>
    <col min="16" max="16" width="7.7109375" style="0" customWidth="1"/>
    <col min="17" max="17" width="1.421875" style="0" customWidth="1"/>
    <col min="18" max="18" width="0.85546875" style="0" customWidth="1"/>
  </cols>
  <sheetData>
    <row r="1" spans="1:18" ht="15.75">
      <c r="A1" s="34" t="s">
        <v>0</v>
      </c>
      <c r="B1" s="75"/>
      <c r="C1" s="3"/>
      <c r="D1" s="3"/>
      <c r="E1" s="3"/>
      <c r="F1" s="3"/>
      <c r="G1" s="3"/>
      <c r="H1" s="80" t="s">
        <v>52</v>
      </c>
      <c r="I1" s="81"/>
      <c r="J1" s="82"/>
      <c r="K1" s="3"/>
      <c r="L1" s="3"/>
      <c r="M1" s="3"/>
      <c r="N1" s="3"/>
      <c r="O1" s="3"/>
      <c r="P1" s="3"/>
      <c r="Q1" s="3"/>
      <c r="R1" s="5"/>
    </row>
    <row r="2" spans="1:18" ht="12.7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/>
    </row>
    <row r="3" spans="1:19" ht="12.75">
      <c r="A3" s="11"/>
      <c r="B3" s="67" t="s">
        <v>38</v>
      </c>
      <c r="C3" s="36"/>
      <c r="D3" s="36"/>
      <c r="E3" s="36"/>
      <c r="F3" s="38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/>
      <c r="S3" s="6"/>
    </row>
    <row r="4" spans="1:19" ht="12.75">
      <c r="A4" s="11"/>
      <c r="B4" s="39"/>
      <c r="C4" s="6"/>
      <c r="D4" s="77" t="s">
        <v>24</v>
      </c>
      <c r="E4" s="77" t="s">
        <v>25</v>
      </c>
      <c r="F4" s="40"/>
      <c r="G4" s="6"/>
      <c r="H4" s="6"/>
      <c r="I4" s="58" t="s">
        <v>1</v>
      </c>
      <c r="J4" s="6"/>
      <c r="K4" s="6"/>
      <c r="L4" s="6"/>
      <c r="M4" s="6"/>
      <c r="N4" s="6"/>
      <c r="O4" s="6"/>
      <c r="P4" s="6"/>
      <c r="Q4" s="6"/>
      <c r="R4" s="9"/>
      <c r="S4" s="6"/>
    </row>
    <row r="5" spans="1:19" ht="12.75">
      <c r="A5" s="11"/>
      <c r="B5" s="39"/>
      <c r="C5" s="10" t="s">
        <v>5</v>
      </c>
      <c r="D5" s="1">
        <v>1200</v>
      </c>
      <c r="E5" s="1">
        <v>800</v>
      </c>
      <c r="F5" s="69" t="s">
        <v>26</v>
      </c>
      <c r="G5" s="54"/>
      <c r="H5" s="7" t="s">
        <v>3</v>
      </c>
      <c r="I5" s="8" t="s">
        <v>4</v>
      </c>
      <c r="J5" s="8"/>
      <c r="K5" s="6"/>
      <c r="L5" s="6"/>
      <c r="M5" s="6"/>
      <c r="N5" s="6"/>
      <c r="O5" s="6"/>
      <c r="P5" s="6"/>
      <c r="Q5" s="6"/>
      <c r="R5" s="9"/>
      <c r="S5" s="6"/>
    </row>
    <row r="6" spans="1:19" ht="12.75">
      <c r="A6" s="11"/>
      <c r="B6" s="39"/>
      <c r="C6" s="10" t="s">
        <v>8</v>
      </c>
      <c r="D6" s="1">
        <v>452</v>
      </c>
      <c r="E6" s="1">
        <v>523</v>
      </c>
      <c r="F6" s="69" t="s">
        <v>27</v>
      </c>
      <c r="G6" s="54"/>
      <c r="H6" s="7" t="s">
        <v>6</v>
      </c>
      <c r="I6" s="8" t="s">
        <v>7</v>
      </c>
      <c r="J6" s="8"/>
      <c r="K6" s="6"/>
      <c r="L6" s="6"/>
      <c r="M6" s="6"/>
      <c r="N6" s="6"/>
      <c r="O6" s="6"/>
      <c r="P6" s="6"/>
      <c r="Q6" s="6"/>
      <c r="R6" s="9"/>
      <c r="S6" s="6"/>
    </row>
    <row r="7" spans="1:19" ht="15.75">
      <c r="A7" s="11"/>
      <c r="B7" s="39"/>
      <c r="C7" s="10"/>
      <c r="D7" s="77" t="s">
        <v>39</v>
      </c>
      <c r="E7" s="77" t="s">
        <v>40</v>
      </c>
      <c r="F7" s="69"/>
      <c r="G7" s="54"/>
      <c r="H7" s="7"/>
      <c r="I7" s="47" t="s">
        <v>31</v>
      </c>
      <c r="J7" s="6"/>
      <c r="K7" s="6"/>
      <c r="L7" s="6"/>
      <c r="M7" s="6"/>
      <c r="N7" s="6"/>
      <c r="O7" s="6"/>
      <c r="P7" s="6"/>
      <c r="Q7" s="6"/>
      <c r="R7" s="9"/>
      <c r="S7" s="6"/>
    </row>
    <row r="8" spans="1:19" ht="12.75">
      <c r="A8" s="11"/>
      <c r="B8" s="39"/>
      <c r="C8" s="10" t="s">
        <v>29</v>
      </c>
      <c r="D8" s="1">
        <v>212</v>
      </c>
      <c r="E8" s="1">
        <v>185</v>
      </c>
      <c r="F8" s="70" t="s">
        <v>28</v>
      </c>
      <c r="G8" s="55"/>
      <c r="H8" s="6"/>
      <c r="K8" s="6"/>
      <c r="L8" s="6"/>
      <c r="M8" s="6"/>
      <c r="N8" s="6"/>
      <c r="O8" s="6"/>
      <c r="P8" s="6"/>
      <c r="Q8" s="6"/>
      <c r="R8" s="9"/>
      <c r="S8" s="6"/>
    </row>
    <row r="9" spans="1:19" ht="12.75">
      <c r="A9" s="11"/>
      <c r="B9" s="78"/>
      <c r="C9" s="76"/>
      <c r="D9" s="42"/>
      <c r="E9" s="42"/>
      <c r="F9" s="71"/>
      <c r="G9" s="55"/>
      <c r="H9" s="6"/>
      <c r="I9" s="47"/>
      <c r="J9" s="6"/>
      <c r="K9" s="6"/>
      <c r="L9" s="6"/>
      <c r="M9" s="6"/>
      <c r="N9" s="6"/>
      <c r="O9" s="6"/>
      <c r="P9" s="6"/>
      <c r="Q9" s="6"/>
      <c r="R9" s="9"/>
      <c r="S9" s="6"/>
    </row>
    <row r="10" spans="1:19" ht="12.75">
      <c r="A10" s="11"/>
      <c r="B10" s="67" t="s">
        <v>9</v>
      </c>
      <c r="C10" s="36"/>
      <c r="D10" s="36"/>
      <c r="E10" s="36"/>
      <c r="F10" s="38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9"/>
      <c r="S10" s="6"/>
    </row>
    <row r="11" spans="1:19" ht="13.5" thickBot="1">
      <c r="A11" s="11"/>
      <c r="B11" s="39"/>
      <c r="C11" s="6"/>
      <c r="D11" s="6"/>
      <c r="E11" s="6"/>
      <c r="F11" s="4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/>
      <c r="S11" s="6"/>
    </row>
    <row r="12" spans="1:19" ht="13.5" thickBot="1">
      <c r="A12" s="11"/>
      <c r="B12" s="39"/>
      <c r="C12" s="10" t="s">
        <v>30</v>
      </c>
      <c r="D12" s="23">
        <f>((D6-E6)-D15)/SQRT(D8^2/D5+E8^2/E5)</f>
        <v>-7.926428526759299</v>
      </c>
      <c r="E12" s="56" t="s">
        <v>10</v>
      </c>
      <c r="F12" s="4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/>
      <c r="S12" s="6"/>
    </row>
    <row r="13" spans="1:19" ht="12.75">
      <c r="A13" s="11"/>
      <c r="B13" s="39"/>
      <c r="C13" s="6"/>
      <c r="D13" s="6"/>
      <c r="E13" s="6"/>
      <c r="F13" s="72" t="s">
        <v>37</v>
      </c>
      <c r="G13" s="20"/>
      <c r="I13" s="6"/>
      <c r="J13" s="6"/>
      <c r="K13" s="6"/>
      <c r="L13" s="6"/>
      <c r="M13" s="6"/>
      <c r="N13" s="6"/>
      <c r="O13" s="6"/>
      <c r="P13" s="6"/>
      <c r="Q13" s="6"/>
      <c r="R13" s="9"/>
      <c r="S13" s="6"/>
    </row>
    <row r="14" spans="1:19" ht="12.75">
      <c r="A14" s="11"/>
      <c r="B14" s="39"/>
      <c r="C14" s="108" t="s">
        <v>36</v>
      </c>
      <c r="D14" s="108"/>
      <c r="E14" s="79" t="s">
        <v>35</v>
      </c>
      <c r="F14" s="32">
        <v>0.05</v>
      </c>
      <c r="G14" s="6"/>
      <c r="H14" s="67" t="s">
        <v>41</v>
      </c>
      <c r="I14" s="36"/>
      <c r="J14" s="36"/>
      <c r="K14" s="36"/>
      <c r="L14" s="36"/>
      <c r="M14" s="36"/>
      <c r="N14" s="36"/>
      <c r="O14" s="36"/>
      <c r="P14" s="36"/>
      <c r="Q14" s="38"/>
      <c r="R14" s="9"/>
      <c r="S14" s="6"/>
    </row>
    <row r="15" spans="1:19" ht="15.75">
      <c r="A15" s="11"/>
      <c r="B15" s="39"/>
      <c r="C15" s="59" t="s">
        <v>32</v>
      </c>
      <c r="D15" s="60">
        <v>0</v>
      </c>
      <c r="E15" s="24">
        <f>2*MIN(E16,E17)</f>
        <v>2.220446049250313E-15</v>
      </c>
      <c r="F15" s="64" t="str">
        <f>IF($F$14&gt;E15,"Reject","")</f>
        <v>Reject</v>
      </c>
      <c r="G15" s="65"/>
      <c r="H15" s="48" t="s">
        <v>13</v>
      </c>
      <c r="I15" s="51" t="s">
        <v>12</v>
      </c>
      <c r="J15" s="52"/>
      <c r="K15" s="52"/>
      <c r="L15" s="6"/>
      <c r="M15" s="6"/>
      <c r="N15" s="6"/>
      <c r="O15" s="6"/>
      <c r="P15" s="6"/>
      <c r="Q15" s="40"/>
      <c r="R15" s="9"/>
      <c r="S15" s="6"/>
    </row>
    <row r="16" spans="1:19" ht="16.5" thickBot="1">
      <c r="A16" s="11"/>
      <c r="B16" s="39"/>
      <c r="C16" s="63" t="s">
        <v>33</v>
      </c>
      <c r="D16" s="62">
        <f>D15</f>
        <v>0</v>
      </c>
      <c r="E16" s="24">
        <f>NORMSDIST(D12)</f>
        <v>1.1102230246251565E-15</v>
      </c>
      <c r="F16" s="64" t="str">
        <f>IF($F$14&gt;E16,"Reject","")</f>
        <v>Reject</v>
      </c>
      <c r="G16" s="65"/>
      <c r="H16" s="2">
        <v>0.95</v>
      </c>
      <c r="I16" s="66">
        <f>IF(H16&lt;&gt;"",D6-E6,"")</f>
        <v>-71</v>
      </c>
      <c r="J16" s="49" t="s">
        <v>14</v>
      </c>
      <c r="K16" s="50">
        <f>IF(H16&lt;&gt;"",-NORMSINV((1-H16)/2)*SQRT(D8^2/D5+E8^2/E5),"")</f>
        <v>17.55612347177639</v>
      </c>
      <c r="L16" s="18" t="s">
        <v>15</v>
      </c>
      <c r="M16" s="13" t="s">
        <v>16</v>
      </c>
      <c r="N16" s="28">
        <f>IF(H16&lt;&gt;"",I16-K16,"")</f>
        <v>-88.55612347177639</v>
      </c>
      <c r="O16" s="29" t="s">
        <v>17</v>
      </c>
      <c r="P16" s="28">
        <f>IF(H16&lt;&gt;"",I16+K16,"")</f>
        <v>-53.44387652822361</v>
      </c>
      <c r="Q16" s="73" t="s">
        <v>18</v>
      </c>
      <c r="R16" s="9"/>
      <c r="S16" s="6"/>
    </row>
    <row r="17" spans="1:19" ht="15.75">
      <c r="A17" s="11"/>
      <c r="B17" s="78"/>
      <c r="C17" s="59" t="s">
        <v>34</v>
      </c>
      <c r="D17" s="61">
        <f>D15</f>
        <v>0</v>
      </c>
      <c r="E17" s="24">
        <f>1-E16</f>
        <v>0.9999999999999989</v>
      </c>
      <c r="F17" s="64">
        <f>IF($F$14&gt;E17,"Reject","")</f>
      </c>
      <c r="G17" s="65"/>
      <c r="H17" s="74"/>
      <c r="I17" s="42"/>
      <c r="J17" s="42"/>
      <c r="K17" s="42"/>
      <c r="L17" s="42"/>
      <c r="M17" s="42"/>
      <c r="N17" s="42"/>
      <c r="O17" s="42"/>
      <c r="P17" s="42"/>
      <c r="Q17" s="44"/>
      <c r="R17" s="9"/>
      <c r="S17" s="6"/>
    </row>
    <row r="18" spans="1:18" ht="13.5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</row>
    <row r="20" spans="4:17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17" ht="12.75">
      <c r="C21" s="6"/>
      <c r="E21" s="6"/>
      <c r="Q21" s="6"/>
    </row>
    <row r="22" ht="12.75">
      <c r="C22" s="10"/>
    </row>
  </sheetData>
  <sheetProtection sheet="1" objects="1" scenarios="1"/>
  <mergeCells count="1">
    <mergeCell ref="C14:D14"/>
  </mergeCells>
  <printOptions headings="1"/>
  <pageMargins left="0.75" right="0.75" top="1" bottom="1" header="0.5" footer="0.5"/>
  <pageSetup fitToHeight="1" fitToWidth="1" horizontalDpi="360" verticalDpi="36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showGridLines="0" workbookViewId="0" topLeftCell="A1">
      <selection activeCell="Q28" sqref="Q28"/>
    </sheetView>
  </sheetViews>
  <sheetFormatPr defaultColWidth="9.140625" defaultRowHeight="12.75"/>
  <cols>
    <col min="1" max="1" width="3.421875" style="0" customWidth="1"/>
    <col min="2" max="3" width="8.00390625" style="0" customWidth="1"/>
    <col min="4" max="4" width="0.9921875" style="0" customWidth="1"/>
    <col min="5" max="5" width="2.140625" style="0" customWidth="1"/>
    <col min="6" max="6" width="4.8515625" style="0" customWidth="1"/>
    <col min="7" max="7" width="14.7109375" style="0" customWidth="1"/>
    <col min="8" max="9" width="8.00390625" style="0" customWidth="1"/>
    <col min="10" max="10" width="8.28125" style="0" customWidth="1"/>
    <col min="11" max="11" width="1.8515625" style="0" customWidth="1"/>
    <col min="12" max="12" width="7.00390625" style="0" customWidth="1"/>
    <col min="13" max="13" width="8.140625" style="0" customWidth="1"/>
    <col min="14" max="14" width="2.140625" style="0" customWidth="1"/>
    <col min="15" max="15" width="7.7109375" style="0" customWidth="1"/>
    <col min="16" max="17" width="1.8515625" style="0" customWidth="1"/>
    <col min="18" max="18" width="7.8515625" style="0" customWidth="1"/>
    <col min="19" max="19" width="1.1484375" style="0" customWidth="1"/>
    <col min="20" max="20" width="8.28125" style="0" customWidth="1"/>
    <col min="21" max="21" width="4.7109375" style="0" customWidth="1"/>
    <col min="22" max="22" width="2.28125" style="0" customWidth="1"/>
  </cols>
  <sheetData>
    <row r="1" spans="1:12" ht="18" customHeight="1">
      <c r="A1" s="89" t="s">
        <v>46</v>
      </c>
      <c r="E1" s="90"/>
      <c r="F1" s="22"/>
      <c r="I1" s="80"/>
      <c r="J1" s="81"/>
      <c r="K1" s="81"/>
      <c r="L1" s="82"/>
    </row>
    <row r="2" spans="2:22" ht="13.5" thickBot="1">
      <c r="B2" s="109" t="s">
        <v>2</v>
      </c>
      <c r="C2" s="110"/>
      <c r="V2" s="6"/>
    </row>
    <row r="3" spans="2:22" ht="12.75">
      <c r="B3" s="1" t="s">
        <v>53</v>
      </c>
      <c r="C3" s="1" t="s">
        <v>54</v>
      </c>
      <c r="D3" s="6"/>
      <c r="E3" s="88" t="s">
        <v>38</v>
      </c>
      <c r="F3" s="3"/>
      <c r="G3" s="87"/>
      <c r="H3" s="3"/>
      <c r="I3" s="3"/>
      <c r="J3" s="3"/>
      <c r="K3" s="4" t="s">
        <v>1</v>
      </c>
      <c r="L3" s="3"/>
      <c r="M3" s="3"/>
      <c r="N3" s="3"/>
      <c r="O3" s="3"/>
      <c r="P3" s="3"/>
      <c r="Q3" s="3"/>
      <c r="R3" s="3"/>
      <c r="S3" s="3"/>
      <c r="T3" s="3"/>
      <c r="U3" s="3"/>
      <c r="V3" s="5"/>
    </row>
    <row r="4" spans="2:22" ht="12.75">
      <c r="B4" s="84" t="s">
        <v>24</v>
      </c>
      <c r="C4" s="84" t="s">
        <v>25</v>
      </c>
      <c r="D4" s="6"/>
      <c r="E4" s="11"/>
      <c r="F4" s="57"/>
      <c r="G4" s="6"/>
      <c r="H4" s="85" t="s">
        <v>24</v>
      </c>
      <c r="I4" s="85" t="s">
        <v>25</v>
      </c>
      <c r="J4" s="6"/>
      <c r="K4" s="8" t="s">
        <v>19</v>
      </c>
      <c r="L4" s="6"/>
      <c r="M4" s="8"/>
      <c r="N4" s="6"/>
      <c r="O4" s="6"/>
      <c r="P4" s="6"/>
      <c r="Q4" s="6"/>
      <c r="R4" s="6"/>
      <c r="S4" s="6"/>
      <c r="T4" s="6"/>
      <c r="U4" s="6"/>
      <c r="V4" s="9"/>
    </row>
    <row r="5" spans="1:22" ht="15.75">
      <c r="A5">
        <v>1</v>
      </c>
      <c r="B5" s="30">
        <v>1547</v>
      </c>
      <c r="C5" s="30">
        <v>1366</v>
      </c>
      <c r="D5" s="6"/>
      <c r="E5" s="11"/>
      <c r="F5" s="6"/>
      <c r="G5" s="10" t="s">
        <v>5</v>
      </c>
      <c r="H5" s="105">
        <f>COUNT(B5:B104)</f>
        <v>27</v>
      </c>
      <c r="I5" s="105">
        <f>COUNT(C5:C104)</f>
        <v>27</v>
      </c>
      <c r="J5" s="54" t="s">
        <v>26</v>
      </c>
      <c r="K5" s="35" t="s">
        <v>44</v>
      </c>
      <c r="L5" s="36"/>
      <c r="M5" s="37"/>
      <c r="N5" s="36"/>
      <c r="O5" s="38"/>
      <c r="P5" s="6"/>
      <c r="Q5" s="6"/>
      <c r="R5" s="6"/>
      <c r="S5" s="6"/>
      <c r="T5" s="6"/>
      <c r="U5" s="6"/>
      <c r="V5" s="9"/>
    </row>
    <row r="6" spans="1:22" ht="12.75">
      <c r="A6">
        <f>IF(B6&lt;&gt;"",1+A5,"")</f>
        <v>2</v>
      </c>
      <c r="B6" s="30">
        <v>1299</v>
      </c>
      <c r="C6" s="30">
        <v>1547</v>
      </c>
      <c r="D6" s="6"/>
      <c r="E6" s="11"/>
      <c r="F6" s="6"/>
      <c r="G6" s="10" t="s">
        <v>8</v>
      </c>
      <c r="H6" s="105">
        <f>AVERAGE(B5:B104)</f>
        <v>1381.2962962962963</v>
      </c>
      <c r="I6" s="105">
        <f>AVERAGE(C5:C104)</f>
        <v>1374.962962962963</v>
      </c>
      <c r="J6" s="54" t="s">
        <v>27</v>
      </c>
      <c r="K6" s="39"/>
      <c r="L6" s="53" t="s">
        <v>43</v>
      </c>
      <c r="M6" s="19">
        <f>(MAX(H7,I7)/MIN(H7,I7))^2</f>
        <v>1.252684297669027</v>
      </c>
      <c r="N6" s="6"/>
      <c r="O6" s="40"/>
      <c r="P6" s="6"/>
      <c r="Q6" s="6"/>
      <c r="R6" s="6"/>
      <c r="S6" s="6"/>
      <c r="T6" s="6"/>
      <c r="U6" s="6"/>
      <c r="V6" s="9"/>
    </row>
    <row r="7" spans="1:22" ht="12.75">
      <c r="A7">
        <f aca="true" t="shared" si="0" ref="A7:A70">IF(B7&lt;&gt;"",1+A6,"")</f>
        <v>3</v>
      </c>
      <c r="B7" s="30">
        <v>1508</v>
      </c>
      <c r="C7" s="30">
        <v>1530</v>
      </c>
      <c r="D7" s="6"/>
      <c r="E7" s="11"/>
      <c r="F7" s="6"/>
      <c r="G7" s="10" t="s">
        <v>45</v>
      </c>
      <c r="H7" s="105">
        <f>STDEV(B5:B104)</f>
        <v>107.00496567011538</v>
      </c>
      <c r="I7" s="105">
        <f>STDEV(C5:C104)</f>
        <v>95.60555241418588</v>
      </c>
      <c r="J7" s="54" t="s">
        <v>28</v>
      </c>
      <c r="K7" s="41"/>
      <c r="L7" s="43" t="s">
        <v>11</v>
      </c>
      <c r="M7" s="24">
        <f>2*FDIST(M6,IF(H7&gt;I7,H5-1,I5-1),IF(H7&lt;I7,H5-1,I5-1))</f>
        <v>0.5698402890975753</v>
      </c>
      <c r="N7" s="42"/>
      <c r="O7" s="44"/>
      <c r="P7" s="6"/>
      <c r="Q7" s="6"/>
      <c r="R7" s="6"/>
      <c r="S7" s="6"/>
      <c r="T7" s="6"/>
      <c r="U7" s="6"/>
      <c r="V7" s="9"/>
    </row>
    <row r="8" spans="1:22" ht="12.75">
      <c r="A8">
        <f t="shared" si="0"/>
        <v>4</v>
      </c>
      <c r="B8" s="30">
        <v>1323</v>
      </c>
      <c r="C8" s="30">
        <v>1500</v>
      </c>
      <c r="D8" s="6"/>
      <c r="E8" s="11"/>
      <c r="F8" s="6"/>
      <c r="G8" s="10"/>
      <c r="H8" s="6"/>
      <c r="I8" s="6"/>
      <c r="J8" s="54"/>
      <c r="K8" s="13"/>
      <c r="L8" s="12"/>
      <c r="M8" s="31"/>
      <c r="N8" s="6"/>
      <c r="O8" s="6"/>
      <c r="P8" s="6"/>
      <c r="Q8" s="6"/>
      <c r="R8" s="6"/>
      <c r="S8" s="6"/>
      <c r="T8" s="6"/>
      <c r="U8" s="6"/>
      <c r="V8" s="9"/>
    </row>
    <row r="9" spans="1:22" ht="16.5" customHeight="1">
      <c r="A9">
        <f t="shared" si="0"/>
        <v>5</v>
      </c>
      <c r="B9" s="30">
        <v>1294</v>
      </c>
      <c r="C9" s="30">
        <v>1411</v>
      </c>
      <c r="D9" s="6"/>
      <c r="E9" s="11"/>
      <c r="F9" s="92" t="s">
        <v>49</v>
      </c>
      <c r="G9" s="36"/>
      <c r="H9" s="93"/>
      <c r="I9" s="94"/>
      <c r="J9" s="95"/>
      <c r="K9" s="36"/>
      <c r="L9" s="95"/>
      <c r="M9" s="93"/>
      <c r="N9" s="94"/>
      <c r="O9" s="36"/>
      <c r="P9" s="36"/>
      <c r="Q9" s="36"/>
      <c r="R9" s="36"/>
      <c r="S9" s="36"/>
      <c r="T9" s="36"/>
      <c r="U9" s="38"/>
      <c r="V9" s="9"/>
    </row>
    <row r="10" spans="1:22" ht="15.75">
      <c r="A10">
        <f t="shared" si="0"/>
        <v>6</v>
      </c>
      <c r="B10" s="30">
        <v>1566</v>
      </c>
      <c r="C10" s="30">
        <v>1290</v>
      </c>
      <c r="D10" s="6"/>
      <c r="E10" s="11"/>
      <c r="F10" s="39"/>
      <c r="G10" s="10" t="s">
        <v>20</v>
      </c>
      <c r="H10" s="97">
        <f>(H7^2*(H5-1)+I7^2*(I5-1))/(H5+I5-2)</f>
        <v>10295.242165242107</v>
      </c>
      <c r="I10" s="21" t="s">
        <v>21</v>
      </c>
      <c r="J10" s="6"/>
      <c r="K10" s="86">
        <f>IF(M7&lt;0.1,"Warning: Equal variance assumption is questionable.","")</f>
      </c>
      <c r="L10" s="6"/>
      <c r="M10" s="6"/>
      <c r="N10" s="6"/>
      <c r="O10" s="6"/>
      <c r="P10" s="6"/>
      <c r="Q10" s="6"/>
      <c r="R10" s="6"/>
      <c r="S10" s="6"/>
      <c r="T10" s="6"/>
      <c r="U10" s="40"/>
      <c r="V10" s="9"/>
    </row>
    <row r="11" spans="1:22" ht="12.75">
      <c r="A11">
        <f t="shared" si="0"/>
        <v>7</v>
      </c>
      <c r="B11" s="30">
        <v>1318</v>
      </c>
      <c r="C11" s="30">
        <v>1313</v>
      </c>
      <c r="D11" s="6"/>
      <c r="E11" s="11"/>
      <c r="F11" s="39"/>
      <c r="G11" s="10" t="s">
        <v>30</v>
      </c>
      <c r="H11" s="24">
        <f>((H6-I6)-H15)/SQRT(H10*(1/H5+1/I5))</f>
        <v>0.2293406014899405</v>
      </c>
      <c r="I11" s="54" t="s">
        <v>22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0"/>
      <c r="V11" s="9"/>
    </row>
    <row r="12" spans="1:22" ht="12.75">
      <c r="A12">
        <f t="shared" si="0"/>
        <v>8</v>
      </c>
      <c r="B12" s="30">
        <v>1349</v>
      </c>
      <c r="C12" s="30">
        <v>1390</v>
      </c>
      <c r="D12" s="6"/>
      <c r="E12" s="11"/>
      <c r="F12" s="39"/>
      <c r="G12" s="10" t="s">
        <v>23</v>
      </c>
      <c r="H12" s="99">
        <f>H5+I5-2</f>
        <v>52</v>
      </c>
      <c r="I12" s="5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0"/>
      <c r="V12" s="9"/>
    </row>
    <row r="13" spans="1:22" ht="12.75">
      <c r="A13">
        <f t="shared" si="0"/>
        <v>9</v>
      </c>
      <c r="B13" s="30">
        <v>1254</v>
      </c>
      <c r="C13" s="30">
        <v>1466</v>
      </c>
      <c r="D13" s="6"/>
      <c r="E13" s="11"/>
      <c r="F13" s="39"/>
      <c r="G13" s="6"/>
      <c r="H13" s="6"/>
      <c r="I13" s="6"/>
      <c r="J13" s="72" t="s">
        <v>37</v>
      </c>
      <c r="K13" s="6"/>
      <c r="L13" s="57" t="s">
        <v>47</v>
      </c>
      <c r="M13" s="6"/>
      <c r="N13" s="6"/>
      <c r="O13" s="6"/>
      <c r="P13" s="6"/>
      <c r="Q13" s="6"/>
      <c r="R13" s="6"/>
      <c r="S13" s="6"/>
      <c r="T13" s="6"/>
      <c r="U13" s="40"/>
      <c r="V13" s="9"/>
    </row>
    <row r="14" spans="1:22" ht="12.75">
      <c r="A14">
        <f t="shared" si="0"/>
        <v>10</v>
      </c>
      <c r="B14" s="30">
        <v>1465</v>
      </c>
      <c r="C14" s="30">
        <v>1528</v>
      </c>
      <c r="D14" s="6"/>
      <c r="E14" s="11"/>
      <c r="F14" s="39"/>
      <c r="G14" s="111" t="s">
        <v>36</v>
      </c>
      <c r="H14" s="111"/>
      <c r="I14" s="79" t="s">
        <v>35</v>
      </c>
      <c r="J14" s="32">
        <v>0.05</v>
      </c>
      <c r="K14" s="6"/>
      <c r="L14" s="48" t="s">
        <v>13</v>
      </c>
      <c r="M14" s="51" t="s">
        <v>12</v>
      </c>
      <c r="N14" s="52"/>
      <c r="O14" s="52"/>
      <c r="P14" s="6"/>
      <c r="Q14" s="6"/>
      <c r="R14" s="6"/>
      <c r="S14" s="6"/>
      <c r="T14" s="6"/>
      <c r="U14" s="40"/>
      <c r="V14" s="9"/>
    </row>
    <row r="15" spans="1:22" ht="15.75">
      <c r="A15">
        <f t="shared" si="0"/>
        <v>11</v>
      </c>
      <c r="B15" s="30">
        <v>1474</v>
      </c>
      <c r="C15" s="30">
        <v>1369</v>
      </c>
      <c r="D15" s="6"/>
      <c r="E15" s="11"/>
      <c r="F15" s="39"/>
      <c r="G15" s="59" t="s">
        <v>32</v>
      </c>
      <c r="H15" s="60">
        <v>0</v>
      </c>
      <c r="I15" s="24">
        <f>TDIST(ABS(H11),H12,2)</f>
        <v>0.8195038791107189</v>
      </c>
      <c r="J15" s="64">
        <f>IF($J$14&gt;I15,"Reject","")</f>
      </c>
      <c r="K15" s="6"/>
      <c r="L15" s="17">
        <v>0.95</v>
      </c>
      <c r="M15" s="102">
        <f>IF(L15&lt;&gt;"",H6-I6,"")</f>
        <v>6.3333333333332575</v>
      </c>
      <c r="N15" s="100" t="s">
        <v>14</v>
      </c>
      <c r="O15" s="101">
        <f>IF(L15&lt;&gt;"",TINV(1-L15,H5+I5-2)*SQRT(H10*(1/H5+1/I5)),"")</f>
        <v>55.41432439233471</v>
      </c>
      <c r="P15" s="18" t="s">
        <v>15</v>
      </c>
      <c r="Q15" s="13" t="s">
        <v>16</v>
      </c>
      <c r="R15" s="25">
        <f>IF(L15&lt;&gt;"",M15-O15,"")</f>
        <v>-49.080991059001455</v>
      </c>
      <c r="S15" s="26" t="s">
        <v>17</v>
      </c>
      <c r="T15" s="27">
        <f>IF(L15&lt;&gt;"",M15+O15,"")</f>
        <v>61.74765772566797</v>
      </c>
      <c r="U15" s="73" t="s">
        <v>18</v>
      </c>
      <c r="V15" s="9"/>
    </row>
    <row r="16" spans="1:22" ht="17.25" customHeight="1">
      <c r="A16">
        <f t="shared" si="0"/>
        <v>12</v>
      </c>
      <c r="B16" s="30">
        <v>1271</v>
      </c>
      <c r="C16" s="30">
        <v>1239</v>
      </c>
      <c r="D16" s="6"/>
      <c r="E16" s="11"/>
      <c r="F16" s="39"/>
      <c r="G16" s="63" t="s">
        <v>33</v>
      </c>
      <c r="H16" s="62">
        <f>H15</f>
        <v>0</v>
      </c>
      <c r="I16" s="24">
        <f>IF(H11&lt;0,I15/2,1-I15/2)</f>
        <v>0.5902480604446405</v>
      </c>
      <c r="J16" s="64">
        <f>IF($J$14&gt;I16,"Reject","")</f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40"/>
      <c r="V16" s="9"/>
    </row>
    <row r="17" spans="1:22" ht="15.75">
      <c r="A17">
        <f t="shared" si="0"/>
        <v>13</v>
      </c>
      <c r="B17" s="30">
        <v>1325</v>
      </c>
      <c r="C17" s="30">
        <v>1293</v>
      </c>
      <c r="D17" s="6"/>
      <c r="E17" s="11"/>
      <c r="F17" s="78"/>
      <c r="G17" s="59" t="s">
        <v>34</v>
      </c>
      <c r="H17" s="61">
        <f>H15</f>
        <v>0</v>
      </c>
      <c r="I17" s="24">
        <f>1-I16</f>
        <v>0.4097519395553595</v>
      </c>
      <c r="J17" s="64">
        <f>IF($J$14&gt;I17,"Reject","")</f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4"/>
      <c r="V17" s="9"/>
    </row>
    <row r="18" spans="1:22" ht="12.75">
      <c r="A18">
        <f t="shared" si="0"/>
        <v>14</v>
      </c>
      <c r="B18" s="30">
        <v>1238</v>
      </c>
      <c r="C18" s="30">
        <v>1316</v>
      </c>
      <c r="E18" s="11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9"/>
    </row>
    <row r="19" spans="1:22" ht="15.75">
      <c r="A19">
        <f t="shared" si="0"/>
        <v>15</v>
      </c>
      <c r="B19" s="30">
        <v>1340</v>
      </c>
      <c r="C19" s="30">
        <v>1518</v>
      </c>
      <c r="E19" s="11"/>
      <c r="F19" s="92" t="s">
        <v>48</v>
      </c>
      <c r="G19" s="93"/>
      <c r="H19" s="94"/>
      <c r="I19" s="95"/>
      <c r="J19" s="93"/>
      <c r="K19" s="94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9"/>
    </row>
    <row r="20" spans="1:22" ht="12.75">
      <c r="A20">
        <f t="shared" si="0"/>
        <v>16</v>
      </c>
      <c r="B20" s="30">
        <v>1333</v>
      </c>
      <c r="C20" s="30">
        <v>1435</v>
      </c>
      <c r="E20" s="11"/>
      <c r="F20" s="39"/>
      <c r="G20" s="96" t="s">
        <v>30</v>
      </c>
      <c r="H20" s="33">
        <f>((H6-I6)-H24)/SQRT(H7^2/H5+I7^2/I5)</f>
        <v>0.2293406014899405</v>
      </c>
      <c r="I20" s="54" t="s">
        <v>22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0"/>
      <c r="V20" s="9"/>
    </row>
    <row r="21" spans="1:22" ht="12.75">
      <c r="A21">
        <f t="shared" si="0"/>
        <v>17</v>
      </c>
      <c r="B21" s="30">
        <v>1239</v>
      </c>
      <c r="C21" s="30">
        <v>1264</v>
      </c>
      <c r="E21" s="11"/>
      <c r="F21" s="39"/>
      <c r="G21" s="10" t="s">
        <v>23</v>
      </c>
      <c r="H21" s="98">
        <f>INT((H7^2/H5+I7^2/I5)^2/((H7^2/H5)^2/(H5-1)+(I7^2/I5)^2/(I5-1)))</f>
        <v>51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0"/>
      <c r="V21" s="9"/>
    </row>
    <row r="22" spans="1:22" ht="12.75">
      <c r="A22">
        <f t="shared" si="0"/>
        <v>18</v>
      </c>
      <c r="B22" s="30">
        <v>1314</v>
      </c>
      <c r="C22" s="30">
        <v>1293</v>
      </c>
      <c r="E22" s="11"/>
      <c r="F22" s="39"/>
      <c r="G22" s="6"/>
      <c r="H22" s="6"/>
      <c r="I22" s="6"/>
      <c r="J22" s="72" t="s">
        <v>37</v>
      </c>
      <c r="K22" s="6"/>
      <c r="L22" s="57" t="s">
        <v>47</v>
      </c>
      <c r="M22" s="6"/>
      <c r="N22" s="6"/>
      <c r="O22" s="6"/>
      <c r="P22" s="6"/>
      <c r="Q22" s="6"/>
      <c r="R22" s="6"/>
      <c r="S22" s="6"/>
      <c r="T22" s="6"/>
      <c r="U22" s="40"/>
      <c r="V22" s="9"/>
    </row>
    <row r="23" spans="1:22" ht="12.75">
      <c r="A23">
        <f t="shared" si="0"/>
        <v>19</v>
      </c>
      <c r="B23" s="30">
        <v>1436</v>
      </c>
      <c r="C23" s="30">
        <v>1359</v>
      </c>
      <c r="E23" s="11"/>
      <c r="F23" s="39"/>
      <c r="G23" s="111" t="s">
        <v>36</v>
      </c>
      <c r="H23" s="111"/>
      <c r="I23" s="79" t="s">
        <v>35</v>
      </c>
      <c r="J23" s="32">
        <v>0.05</v>
      </c>
      <c r="K23" s="6"/>
      <c r="L23" s="48" t="s">
        <v>13</v>
      </c>
      <c r="M23" s="91" t="s">
        <v>12</v>
      </c>
      <c r="N23" s="45"/>
      <c r="O23" s="46"/>
      <c r="P23" s="6"/>
      <c r="Q23" s="6"/>
      <c r="R23" s="6"/>
      <c r="S23" s="6"/>
      <c r="T23" s="6"/>
      <c r="U23" s="40"/>
      <c r="V23" s="9"/>
    </row>
    <row r="24" spans="1:22" ht="15.75">
      <c r="A24">
        <f t="shared" si="0"/>
        <v>20</v>
      </c>
      <c r="B24" s="30">
        <v>1342</v>
      </c>
      <c r="C24" s="30">
        <v>1280</v>
      </c>
      <c r="E24" s="11"/>
      <c r="F24" s="68"/>
      <c r="G24" s="59" t="s">
        <v>32</v>
      </c>
      <c r="H24" s="60">
        <v>0</v>
      </c>
      <c r="I24" s="24">
        <f>TDIST(ABS(H20),H21,2)</f>
        <v>0.8195214728477017</v>
      </c>
      <c r="J24" s="64">
        <f>IF($J$23&gt;I24,"Reject","")</f>
      </c>
      <c r="K24" s="6"/>
      <c r="L24" s="17">
        <v>0.95</v>
      </c>
      <c r="M24" s="103">
        <f>IF(L24&lt;&gt;"",H6-I6,"")</f>
        <v>6.3333333333332575</v>
      </c>
      <c r="N24" s="100" t="s">
        <v>14</v>
      </c>
      <c r="O24" s="101">
        <f>IF(L24&lt;&gt;"",TINV(1-L24,H21)*SQRT(H7^2/H5+I7^2/I5),"")</f>
        <v>55.44019393774455</v>
      </c>
      <c r="P24" s="6" t="s">
        <v>15</v>
      </c>
      <c r="Q24" s="13" t="s">
        <v>16</v>
      </c>
      <c r="R24" s="25">
        <f>IF(L24&lt;&gt;"",M24-O24,"")</f>
        <v>-49.106860604411295</v>
      </c>
      <c r="S24" s="26" t="s">
        <v>17</v>
      </c>
      <c r="T24" s="27">
        <f>IF(L24&lt;&gt;"",M24+O24,"")</f>
        <v>61.77352727107781</v>
      </c>
      <c r="U24" s="73" t="s">
        <v>18</v>
      </c>
      <c r="V24" s="9"/>
    </row>
    <row r="25" spans="1:22" ht="15.75">
      <c r="A25">
        <f t="shared" si="0"/>
        <v>21</v>
      </c>
      <c r="B25" s="30">
        <v>1524</v>
      </c>
      <c r="C25" s="30">
        <v>1352</v>
      </c>
      <c r="E25" s="11"/>
      <c r="F25" s="39"/>
      <c r="G25" s="63" t="s">
        <v>33</v>
      </c>
      <c r="H25" s="62">
        <f>H24</f>
        <v>0</v>
      </c>
      <c r="I25" s="24">
        <f>IF(H20&lt;0,I24/2,1-I24/2)</f>
        <v>0.5902392635761491</v>
      </c>
      <c r="J25" s="64">
        <f>IF($J$23&gt;I25,"Reject","")</f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40"/>
      <c r="V25" s="9"/>
    </row>
    <row r="26" spans="1:22" ht="15.75">
      <c r="A26">
        <f t="shared" si="0"/>
        <v>22</v>
      </c>
      <c r="B26" s="30">
        <v>1490</v>
      </c>
      <c r="C26" s="30">
        <v>1426</v>
      </c>
      <c r="E26" s="11"/>
      <c r="F26" s="78"/>
      <c r="G26" s="59" t="s">
        <v>34</v>
      </c>
      <c r="H26" s="61">
        <f>H24</f>
        <v>0</v>
      </c>
      <c r="I26" s="24">
        <f>1-I25</f>
        <v>0.4097607364238509</v>
      </c>
      <c r="J26" s="64">
        <f>IF($J$23&gt;I26,"Reject","")</f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4"/>
      <c r="V26" s="9"/>
    </row>
    <row r="27" spans="1:22" ht="13.5" thickBot="1">
      <c r="A27">
        <f t="shared" si="0"/>
        <v>23</v>
      </c>
      <c r="B27" s="30">
        <v>1400</v>
      </c>
      <c r="C27" s="30">
        <v>1302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" ht="12.75">
      <c r="A28">
        <f t="shared" si="0"/>
        <v>24</v>
      </c>
      <c r="B28" s="30">
        <v>1533</v>
      </c>
      <c r="C28" s="30">
        <v>1271</v>
      </c>
    </row>
    <row r="29" spans="1:3" ht="12.75">
      <c r="A29">
        <f t="shared" si="0"/>
        <v>25</v>
      </c>
      <c r="B29" s="30">
        <v>1535</v>
      </c>
      <c r="C29" s="30">
        <v>1326</v>
      </c>
    </row>
    <row r="30" spans="1:3" ht="12.75">
      <c r="A30">
        <f t="shared" si="0"/>
        <v>26</v>
      </c>
      <c r="B30" s="30">
        <v>1290</v>
      </c>
      <c r="C30" s="30">
        <v>1267</v>
      </c>
    </row>
    <row r="31" spans="1:3" ht="12.75">
      <c r="A31">
        <f t="shared" si="0"/>
        <v>27</v>
      </c>
      <c r="B31" s="30">
        <v>1288</v>
      </c>
      <c r="C31" s="30">
        <v>1473</v>
      </c>
    </row>
    <row r="32" spans="1:3" ht="12.75">
      <c r="A32">
        <f t="shared" si="0"/>
      </c>
      <c r="B32" s="30"/>
      <c r="C32" s="30"/>
    </row>
    <row r="33" spans="1:3" ht="12.75">
      <c r="A33">
        <f t="shared" si="0"/>
      </c>
      <c r="B33" s="30"/>
      <c r="C33" s="30"/>
    </row>
    <row r="34" spans="1:3" ht="12.75">
      <c r="A34">
        <f t="shared" si="0"/>
      </c>
      <c r="B34" s="30"/>
      <c r="C34" s="30"/>
    </row>
    <row r="35" spans="1:3" ht="12.75">
      <c r="A35">
        <f t="shared" si="0"/>
      </c>
      <c r="B35" s="30"/>
      <c r="C35" s="30"/>
    </row>
    <row r="36" spans="1:3" ht="12.75">
      <c r="A36">
        <f t="shared" si="0"/>
      </c>
      <c r="B36" s="30"/>
      <c r="C36" s="30"/>
    </row>
    <row r="37" spans="1:3" ht="12.75">
      <c r="A37">
        <f t="shared" si="0"/>
      </c>
      <c r="B37" s="30"/>
      <c r="C37" s="30"/>
    </row>
    <row r="38" spans="1:3" ht="12.75">
      <c r="A38">
        <f t="shared" si="0"/>
      </c>
      <c r="B38" s="30"/>
      <c r="C38" s="30"/>
    </row>
    <row r="39" spans="1:3" ht="12.75">
      <c r="A39">
        <f t="shared" si="0"/>
      </c>
      <c r="B39" s="30"/>
      <c r="C39" s="30"/>
    </row>
    <row r="40" spans="1:3" ht="12.75">
      <c r="A40">
        <f t="shared" si="0"/>
      </c>
      <c r="B40" s="30"/>
      <c r="C40" s="30"/>
    </row>
    <row r="41" spans="1:3" ht="12.75">
      <c r="A41">
        <f t="shared" si="0"/>
      </c>
      <c r="B41" s="30"/>
      <c r="C41" s="30"/>
    </row>
    <row r="42" spans="1:3" ht="12.75">
      <c r="A42">
        <f t="shared" si="0"/>
      </c>
      <c r="B42" s="30"/>
      <c r="C42" s="30"/>
    </row>
    <row r="43" spans="1:3" ht="12.75">
      <c r="A43">
        <f t="shared" si="0"/>
      </c>
      <c r="B43" s="30"/>
      <c r="C43" s="30"/>
    </row>
    <row r="44" spans="1:3" ht="12.75">
      <c r="A44">
        <f t="shared" si="0"/>
      </c>
      <c r="B44" s="30"/>
      <c r="C44" s="30"/>
    </row>
    <row r="45" spans="1:3" ht="12.75">
      <c r="A45">
        <f t="shared" si="0"/>
      </c>
      <c r="B45" s="30"/>
      <c r="C45" s="30"/>
    </row>
    <row r="46" spans="1:3" ht="12.75">
      <c r="A46">
        <f t="shared" si="0"/>
      </c>
      <c r="B46" s="30"/>
      <c r="C46" s="30"/>
    </row>
    <row r="47" spans="1:3" ht="12.75">
      <c r="A47">
        <f t="shared" si="0"/>
      </c>
      <c r="B47" s="30"/>
      <c r="C47" s="30"/>
    </row>
    <row r="48" spans="1:3" ht="12.75">
      <c r="A48">
        <f t="shared" si="0"/>
      </c>
      <c r="B48" s="30"/>
      <c r="C48" s="30"/>
    </row>
    <row r="49" spans="1:3" ht="12.75">
      <c r="A49">
        <f t="shared" si="0"/>
      </c>
      <c r="B49" s="30"/>
      <c r="C49" s="30"/>
    </row>
    <row r="50" spans="1:3" ht="12.75">
      <c r="A50">
        <f t="shared" si="0"/>
      </c>
      <c r="B50" s="30"/>
      <c r="C50" s="30"/>
    </row>
    <row r="51" spans="1:3" ht="12.75">
      <c r="A51">
        <f t="shared" si="0"/>
      </c>
      <c r="B51" s="30"/>
      <c r="C51" s="30"/>
    </row>
    <row r="52" spans="1:3" ht="12.75">
      <c r="A52">
        <f t="shared" si="0"/>
      </c>
      <c r="B52" s="30"/>
      <c r="C52" s="30"/>
    </row>
    <row r="53" spans="1:3" ht="12.75">
      <c r="A53">
        <f t="shared" si="0"/>
      </c>
      <c r="B53" s="30"/>
      <c r="C53" s="30"/>
    </row>
    <row r="54" spans="1:3" ht="12.75">
      <c r="A54">
        <f t="shared" si="0"/>
      </c>
      <c r="B54" s="30"/>
      <c r="C54" s="30"/>
    </row>
    <row r="55" spans="1:3" ht="12.75">
      <c r="A55">
        <f t="shared" si="0"/>
      </c>
      <c r="B55" s="30"/>
      <c r="C55" s="30"/>
    </row>
    <row r="56" spans="1:3" ht="12.75">
      <c r="A56">
        <f t="shared" si="0"/>
      </c>
      <c r="B56" s="30"/>
      <c r="C56" s="30"/>
    </row>
    <row r="57" spans="1:3" ht="12.75">
      <c r="A57">
        <f t="shared" si="0"/>
      </c>
      <c r="B57" s="30"/>
      <c r="C57" s="30"/>
    </row>
    <row r="58" spans="1:3" ht="12.75">
      <c r="A58">
        <f t="shared" si="0"/>
      </c>
      <c r="B58" s="30"/>
      <c r="C58" s="30"/>
    </row>
    <row r="59" spans="1:3" ht="12.75">
      <c r="A59">
        <f t="shared" si="0"/>
      </c>
      <c r="B59" s="30"/>
      <c r="C59" s="30"/>
    </row>
    <row r="60" spans="1:3" ht="12.75">
      <c r="A60">
        <f t="shared" si="0"/>
      </c>
      <c r="B60" s="30"/>
      <c r="C60" s="30"/>
    </row>
    <row r="61" spans="1:3" ht="12.75">
      <c r="A61">
        <f t="shared" si="0"/>
      </c>
      <c r="B61" s="30"/>
      <c r="C61" s="30"/>
    </row>
    <row r="62" spans="1:3" ht="12.75">
      <c r="A62">
        <f t="shared" si="0"/>
      </c>
      <c r="B62" s="30"/>
      <c r="C62" s="30"/>
    </row>
    <row r="63" spans="1:3" ht="12.75">
      <c r="A63">
        <f t="shared" si="0"/>
      </c>
      <c r="B63" s="30"/>
      <c r="C63" s="30"/>
    </row>
    <row r="64" spans="1:3" ht="12.75">
      <c r="A64">
        <f t="shared" si="0"/>
      </c>
      <c r="B64" s="30"/>
      <c r="C64" s="30"/>
    </row>
    <row r="65" spans="1:3" ht="12.75">
      <c r="A65">
        <f t="shared" si="0"/>
      </c>
      <c r="B65" s="30"/>
      <c r="C65" s="30"/>
    </row>
    <row r="66" spans="1:3" ht="12.75">
      <c r="A66">
        <f t="shared" si="0"/>
      </c>
      <c r="B66" s="30"/>
      <c r="C66" s="30"/>
    </row>
    <row r="67" spans="1:3" ht="12.75">
      <c r="A67">
        <f t="shared" si="0"/>
      </c>
      <c r="B67" s="30"/>
      <c r="C67" s="30"/>
    </row>
    <row r="68" spans="1:3" ht="12.75">
      <c r="A68">
        <f t="shared" si="0"/>
      </c>
      <c r="B68" s="30"/>
      <c r="C68" s="30"/>
    </row>
    <row r="69" spans="1:3" ht="12.75">
      <c r="A69">
        <f t="shared" si="0"/>
      </c>
      <c r="B69" s="30"/>
      <c r="C69" s="30"/>
    </row>
    <row r="70" spans="1:3" ht="12.75">
      <c r="A70">
        <f t="shared" si="0"/>
      </c>
      <c r="B70" s="30"/>
      <c r="C70" s="30"/>
    </row>
    <row r="71" spans="1:3" ht="12.75">
      <c r="A71">
        <f aca="true" t="shared" si="1" ref="A71:A104">IF(B71&lt;&gt;"",1+A70,"")</f>
      </c>
      <c r="B71" s="30"/>
      <c r="C71" s="30"/>
    </row>
    <row r="72" spans="1:3" ht="12.75">
      <c r="A72">
        <f t="shared" si="1"/>
      </c>
      <c r="B72" s="30"/>
      <c r="C72" s="30"/>
    </row>
    <row r="73" spans="1:3" ht="12.75">
      <c r="A73">
        <f t="shared" si="1"/>
      </c>
      <c r="B73" s="30"/>
      <c r="C73" s="30"/>
    </row>
    <row r="74" spans="1:3" ht="12.75">
      <c r="A74">
        <f t="shared" si="1"/>
      </c>
      <c r="B74" s="30"/>
      <c r="C74" s="30"/>
    </row>
    <row r="75" spans="1:3" ht="12.75">
      <c r="A75">
        <f t="shared" si="1"/>
      </c>
      <c r="B75" s="30"/>
      <c r="C75" s="30"/>
    </row>
    <row r="76" spans="1:3" ht="12.75">
      <c r="A76">
        <f t="shared" si="1"/>
      </c>
      <c r="B76" s="30"/>
      <c r="C76" s="30"/>
    </row>
    <row r="77" spans="1:3" ht="12.75">
      <c r="A77">
        <f t="shared" si="1"/>
      </c>
      <c r="B77" s="30"/>
      <c r="C77" s="30"/>
    </row>
    <row r="78" spans="1:3" ht="12.75">
      <c r="A78">
        <f t="shared" si="1"/>
      </c>
      <c r="B78" s="30"/>
      <c r="C78" s="30"/>
    </row>
    <row r="79" spans="1:3" ht="12.75">
      <c r="A79">
        <f t="shared" si="1"/>
      </c>
      <c r="B79" s="30"/>
      <c r="C79" s="30"/>
    </row>
    <row r="80" spans="1:3" ht="12.75">
      <c r="A80">
        <f t="shared" si="1"/>
      </c>
      <c r="B80" s="30"/>
      <c r="C80" s="30"/>
    </row>
    <row r="81" spans="1:3" ht="12.75">
      <c r="A81">
        <f t="shared" si="1"/>
      </c>
      <c r="B81" s="30"/>
      <c r="C81" s="30"/>
    </row>
    <row r="82" spans="1:3" ht="12.75">
      <c r="A82">
        <f t="shared" si="1"/>
      </c>
      <c r="B82" s="30"/>
      <c r="C82" s="30"/>
    </row>
    <row r="83" spans="1:3" ht="12.75">
      <c r="A83">
        <f t="shared" si="1"/>
      </c>
      <c r="B83" s="30"/>
      <c r="C83" s="30"/>
    </row>
    <row r="84" spans="1:3" ht="12.75">
      <c r="A84">
        <f t="shared" si="1"/>
      </c>
      <c r="B84" s="30"/>
      <c r="C84" s="30"/>
    </row>
    <row r="85" spans="1:3" ht="12.75">
      <c r="A85">
        <f t="shared" si="1"/>
      </c>
      <c r="B85" s="30"/>
      <c r="C85" s="30"/>
    </row>
    <row r="86" spans="1:3" ht="12.75">
      <c r="A86">
        <f t="shared" si="1"/>
      </c>
      <c r="B86" s="30"/>
      <c r="C86" s="30"/>
    </row>
    <row r="87" spans="1:3" ht="12.75">
      <c r="A87">
        <f t="shared" si="1"/>
      </c>
      <c r="B87" s="30"/>
      <c r="C87" s="30"/>
    </row>
    <row r="88" spans="1:3" ht="12.75">
      <c r="A88">
        <f t="shared" si="1"/>
      </c>
      <c r="B88" s="30"/>
      <c r="C88" s="30"/>
    </row>
    <row r="89" spans="1:3" ht="12.75">
      <c r="A89">
        <f t="shared" si="1"/>
      </c>
      <c r="B89" s="30"/>
      <c r="C89" s="30"/>
    </row>
    <row r="90" spans="1:3" ht="12.75">
      <c r="A90">
        <f t="shared" si="1"/>
      </c>
      <c r="B90" s="30"/>
      <c r="C90" s="30"/>
    </row>
    <row r="91" spans="1:3" ht="12.75">
      <c r="A91">
        <f t="shared" si="1"/>
      </c>
      <c r="B91" s="30"/>
      <c r="C91" s="30"/>
    </row>
    <row r="92" spans="1:3" ht="12.75">
      <c r="A92">
        <f t="shared" si="1"/>
      </c>
      <c r="B92" s="30"/>
      <c r="C92" s="30"/>
    </row>
    <row r="93" spans="1:3" ht="12.75">
      <c r="A93">
        <f t="shared" si="1"/>
      </c>
      <c r="B93" s="30"/>
      <c r="C93" s="30"/>
    </row>
    <row r="94" spans="1:3" ht="12.75">
      <c r="A94">
        <f t="shared" si="1"/>
      </c>
      <c r="B94" s="30"/>
      <c r="C94" s="30"/>
    </row>
    <row r="95" spans="1:3" ht="12.75">
      <c r="A95">
        <f t="shared" si="1"/>
      </c>
      <c r="B95" s="30"/>
      <c r="C95" s="30"/>
    </row>
    <row r="96" spans="1:3" ht="12.75">
      <c r="A96">
        <f t="shared" si="1"/>
      </c>
      <c r="B96" s="30"/>
      <c r="C96" s="30"/>
    </row>
    <row r="97" spans="1:3" ht="12.75">
      <c r="A97">
        <f t="shared" si="1"/>
      </c>
      <c r="B97" s="30"/>
      <c r="C97" s="30"/>
    </row>
    <row r="98" spans="1:3" ht="12.75">
      <c r="A98">
        <f t="shared" si="1"/>
      </c>
      <c r="B98" s="30"/>
      <c r="C98" s="30"/>
    </row>
    <row r="99" spans="1:3" ht="12.75">
      <c r="A99">
        <f t="shared" si="1"/>
      </c>
      <c r="B99" s="30"/>
      <c r="C99" s="30"/>
    </row>
    <row r="100" spans="1:3" ht="12.75">
      <c r="A100">
        <f t="shared" si="1"/>
      </c>
      <c r="B100" s="30"/>
      <c r="C100" s="30"/>
    </row>
    <row r="101" spans="1:3" ht="12.75">
      <c r="A101">
        <f t="shared" si="1"/>
      </c>
      <c r="B101" s="30"/>
      <c r="C101" s="30"/>
    </row>
    <row r="102" spans="1:3" ht="12.75">
      <c r="A102">
        <f t="shared" si="1"/>
      </c>
      <c r="B102" s="30"/>
      <c r="C102" s="30"/>
    </row>
    <row r="103" spans="1:3" ht="12.75">
      <c r="A103">
        <f t="shared" si="1"/>
      </c>
      <c r="B103" s="30"/>
      <c r="C103" s="30"/>
    </row>
    <row r="104" spans="1:3" ht="12.75">
      <c r="A104">
        <f t="shared" si="1"/>
      </c>
      <c r="B104" s="30"/>
      <c r="C104" s="30"/>
    </row>
  </sheetData>
  <sheetProtection sheet="1" objects="1" scenarios="1"/>
  <mergeCells count="3">
    <mergeCell ref="G14:H14"/>
    <mergeCell ref="G23:H23"/>
    <mergeCell ref="B2:C2"/>
  </mergeCells>
  <printOptions headings="1"/>
  <pageMargins left="0.75" right="0.75" top="1" bottom="1" header="0.5" footer="0.5"/>
  <pageSetup fitToHeight="1" fitToWidth="1" horizontalDpi="100" verticalDpi="100" orientation="landscape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workbookViewId="0" topLeftCell="A1">
      <selection activeCell="N29" sqref="N29"/>
    </sheetView>
  </sheetViews>
  <sheetFormatPr defaultColWidth="9.140625" defaultRowHeight="12.75"/>
  <cols>
    <col min="1" max="2" width="3.140625" style="0" customWidth="1"/>
    <col min="3" max="3" width="4.8515625" style="0" customWidth="1"/>
    <col min="4" max="4" width="14.7109375" style="0" customWidth="1"/>
    <col min="5" max="6" width="8.00390625" style="0" customWidth="1"/>
    <col min="7" max="7" width="8.28125" style="0" customWidth="1"/>
    <col min="8" max="8" width="1.8515625" style="0" customWidth="1"/>
    <col min="9" max="9" width="7.00390625" style="0" customWidth="1"/>
    <col min="10" max="10" width="8.140625" style="0" customWidth="1"/>
    <col min="11" max="11" width="2.140625" style="0" customWidth="1"/>
    <col min="12" max="12" width="7.7109375" style="0" customWidth="1"/>
    <col min="13" max="14" width="1.8515625" style="0" customWidth="1"/>
    <col min="15" max="15" width="7.8515625" style="0" customWidth="1"/>
    <col min="16" max="16" width="1.1484375" style="0" customWidth="1"/>
    <col min="17" max="17" width="8.28125" style="0" customWidth="1"/>
    <col min="18" max="18" width="4.00390625" style="0" customWidth="1"/>
    <col min="19" max="19" width="2.28125" style="0" customWidth="1"/>
  </cols>
  <sheetData>
    <row r="1" spans="1:18" ht="18" customHeight="1">
      <c r="A1" s="89" t="s">
        <v>46</v>
      </c>
      <c r="B1" s="90"/>
      <c r="C1" s="22"/>
      <c r="O1" s="80"/>
      <c r="P1" s="81"/>
      <c r="Q1" s="81"/>
      <c r="R1" s="82"/>
    </row>
    <row r="2" ht="13.5" thickBot="1">
      <c r="S2" s="6"/>
    </row>
    <row r="3" spans="1:19" ht="15.75">
      <c r="A3" s="6"/>
      <c r="B3" s="34" t="s">
        <v>38</v>
      </c>
      <c r="C3" s="3"/>
      <c r="D3" s="87"/>
      <c r="E3" s="3"/>
      <c r="F3" s="3"/>
      <c r="G3" s="3"/>
      <c r="H3" s="4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5"/>
    </row>
    <row r="4" spans="1:19" ht="12.75">
      <c r="A4" s="6"/>
      <c r="B4" s="11"/>
      <c r="C4" s="57"/>
      <c r="D4" s="6"/>
      <c r="E4" s="85" t="s">
        <v>24</v>
      </c>
      <c r="F4" s="85" t="s">
        <v>25</v>
      </c>
      <c r="G4" s="6"/>
      <c r="H4" s="8" t="s">
        <v>19</v>
      </c>
      <c r="I4" s="6"/>
      <c r="J4" s="8"/>
      <c r="K4" s="6"/>
      <c r="L4" s="6"/>
      <c r="M4" s="6"/>
      <c r="N4" s="6"/>
      <c r="O4" s="6"/>
      <c r="P4" s="6"/>
      <c r="Q4" s="6"/>
      <c r="R4" s="6"/>
      <c r="S4" s="9"/>
    </row>
    <row r="5" spans="1:19" ht="15.75">
      <c r="A5" s="6"/>
      <c r="B5" s="11"/>
      <c r="C5" s="6"/>
      <c r="D5" s="10" t="s">
        <v>5</v>
      </c>
      <c r="E5" s="1">
        <v>15</v>
      </c>
      <c r="F5" s="1">
        <v>10</v>
      </c>
      <c r="G5" s="54" t="s">
        <v>26</v>
      </c>
      <c r="H5" s="35" t="s">
        <v>44</v>
      </c>
      <c r="I5" s="36"/>
      <c r="J5" s="37"/>
      <c r="K5" s="36"/>
      <c r="L5" s="38"/>
      <c r="M5" s="6"/>
      <c r="N5" s="6"/>
      <c r="O5" s="6"/>
      <c r="P5" s="6"/>
      <c r="Q5" s="6"/>
      <c r="R5" s="6"/>
      <c r="S5" s="9"/>
    </row>
    <row r="6" spans="1:19" ht="12.75">
      <c r="A6" s="6"/>
      <c r="B6" s="11"/>
      <c r="C6" s="6"/>
      <c r="D6" s="10" t="s">
        <v>8</v>
      </c>
      <c r="E6" s="1">
        <v>100</v>
      </c>
      <c r="F6" s="1">
        <v>110</v>
      </c>
      <c r="G6" s="54" t="s">
        <v>27</v>
      </c>
      <c r="H6" s="39"/>
      <c r="I6" s="53" t="s">
        <v>43</v>
      </c>
      <c r="J6" s="19">
        <f>(MAX(E7,F7)/MIN(E7,F7))^2</f>
        <v>2.777777777777778</v>
      </c>
      <c r="K6" s="6"/>
      <c r="L6" s="40"/>
      <c r="M6" s="6"/>
      <c r="N6" s="6"/>
      <c r="O6" s="6"/>
      <c r="P6" s="6"/>
      <c r="Q6" s="6"/>
      <c r="R6" s="6"/>
      <c r="S6" s="9"/>
    </row>
    <row r="7" spans="1:19" ht="12.75">
      <c r="A7" s="6"/>
      <c r="B7" s="11"/>
      <c r="C7" s="6"/>
      <c r="D7" s="10" t="s">
        <v>45</v>
      </c>
      <c r="E7" s="1">
        <v>5</v>
      </c>
      <c r="F7" s="1">
        <v>3</v>
      </c>
      <c r="G7" s="54" t="s">
        <v>28</v>
      </c>
      <c r="H7" s="41"/>
      <c r="I7" s="43" t="s">
        <v>11</v>
      </c>
      <c r="J7" s="24">
        <f>2*FDIST(J6,IF(E7&gt;F7,E5-1,F5-1),IF(E7&lt;F7,E5-1,F5-1))</f>
        <v>0.1276543690675997</v>
      </c>
      <c r="K7" s="42"/>
      <c r="L7" s="44"/>
      <c r="M7" s="6"/>
      <c r="N7" s="6"/>
      <c r="O7" s="6"/>
      <c r="P7" s="6"/>
      <c r="Q7" s="6"/>
      <c r="R7" s="6"/>
      <c r="S7" s="9"/>
    </row>
    <row r="8" spans="1:19" ht="12.75">
      <c r="A8" s="6"/>
      <c r="B8" s="11"/>
      <c r="C8" s="6"/>
      <c r="D8" s="10"/>
      <c r="E8" s="6"/>
      <c r="F8" s="6"/>
      <c r="G8" s="54"/>
      <c r="H8" s="13"/>
      <c r="I8" s="12"/>
      <c r="J8" s="31"/>
      <c r="K8" s="6"/>
      <c r="L8" s="6"/>
      <c r="M8" s="6"/>
      <c r="N8" s="6"/>
      <c r="O8" s="6"/>
      <c r="P8" s="6"/>
      <c r="Q8" s="6"/>
      <c r="R8" s="6"/>
      <c r="S8" s="9"/>
    </row>
    <row r="9" spans="1:19" ht="16.5" customHeight="1">
      <c r="A9" s="6"/>
      <c r="B9" s="11"/>
      <c r="C9" s="92" t="s">
        <v>49</v>
      </c>
      <c r="D9" s="36"/>
      <c r="E9" s="93"/>
      <c r="F9" s="94"/>
      <c r="G9" s="95"/>
      <c r="H9" s="36"/>
      <c r="I9" s="95"/>
      <c r="J9" s="93"/>
      <c r="K9" s="94"/>
      <c r="L9" s="36"/>
      <c r="M9" s="36"/>
      <c r="N9" s="36"/>
      <c r="O9" s="36"/>
      <c r="P9" s="36"/>
      <c r="Q9" s="36"/>
      <c r="R9" s="38"/>
      <c r="S9" s="9"/>
    </row>
    <row r="10" spans="1:19" ht="15.75">
      <c r="A10" s="6"/>
      <c r="B10" s="11"/>
      <c r="C10" s="39"/>
      <c r="D10" s="10" t="s">
        <v>20</v>
      </c>
      <c r="E10" s="97">
        <f>(E7^2*(E5-1)+F7^2*(F5-1))/(E5+F5-2)</f>
        <v>18.73913043478261</v>
      </c>
      <c r="F10" s="21" t="s">
        <v>21</v>
      </c>
      <c r="G10" s="6"/>
      <c r="H10" s="86">
        <f>IF(J7&lt;0.1,"Warning: Equal variance assumption is questionable.","")</f>
      </c>
      <c r="I10" s="6"/>
      <c r="J10" s="6"/>
      <c r="K10" s="6"/>
      <c r="L10" s="6"/>
      <c r="M10" s="6"/>
      <c r="N10" s="6"/>
      <c r="O10" s="6"/>
      <c r="P10" s="6"/>
      <c r="Q10" s="6"/>
      <c r="R10" s="40"/>
      <c r="S10" s="9"/>
    </row>
    <row r="11" spans="1:19" ht="12.75">
      <c r="A11" s="6"/>
      <c r="B11" s="11"/>
      <c r="C11" s="39"/>
      <c r="D11" s="10" t="s">
        <v>30</v>
      </c>
      <c r="E11" s="24">
        <f>((E6-F6)-E15)/SQRT(E10*(1/E5+1/F5))</f>
        <v>-5.65849463063444</v>
      </c>
      <c r="F11" s="54" t="s">
        <v>22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0"/>
      <c r="S11" s="9"/>
    </row>
    <row r="12" spans="1:19" ht="12.75">
      <c r="A12" s="6"/>
      <c r="B12" s="11"/>
      <c r="C12" s="39"/>
      <c r="D12" s="10" t="s">
        <v>23</v>
      </c>
      <c r="E12" s="99">
        <f>E5+F5-2</f>
        <v>23</v>
      </c>
      <c r="F12" s="5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0"/>
      <c r="S12" s="9"/>
    </row>
    <row r="13" spans="1:19" ht="12.75">
      <c r="A13" s="6"/>
      <c r="B13" s="11"/>
      <c r="C13" s="39"/>
      <c r="D13" s="6"/>
      <c r="E13" s="6"/>
      <c r="F13" s="6"/>
      <c r="G13" s="72" t="s">
        <v>37</v>
      </c>
      <c r="H13" s="6"/>
      <c r="I13" s="57" t="s">
        <v>47</v>
      </c>
      <c r="J13" s="6"/>
      <c r="K13" s="6"/>
      <c r="L13" s="6"/>
      <c r="M13" s="6"/>
      <c r="N13" s="6"/>
      <c r="O13" s="6"/>
      <c r="P13" s="6"/>
      <c r="Q13" s="6"/>
      <c r="R13" s="40"/>
      <c r="S13" s="9"/>
    </row>
    <row r="14" spans="1:19" ht="12.75">
      <c r="A14" s="6"/>
      <c r="B14" s="11"/>
      <c r="C14" s="39"/>
      <c r="D14" s="111" t="s">
        <v>36</v>
      </c>
      <c r="E14" s="111"/>
      <c r="F14" s="79" t="s">
        <v>35</v>
      </c>
      <c r="G14" s="32">
        <v>0.05</v>
      </c>
      <c r="H14" s="6"/>
      <c r="I14" s="48" t="s">
        <v>13</v>
      </c>
      <c r="J14" s="51" t="s">
        <v>12</v>
      </c>
      <c r="K14" s="52"/>
      <c r="L14" s="52"/>
      <c r="M14" s="6"/>
      <c r="N14" s="6"/>
      <c r="O14" s="6"/>
      <c r="P14" s="6"/>
      <c r="Q14" s="6"/>
      <c r="R14" s="40"/>
      <c r="S14" s="9"/>
    </row>
    <row r="15" spans="1:19" ht="15.75">
      <c r="A15" s="6"/>
      <c r="B15" s="11"/>
      <c r="C15" s="39"/>
      <c r="D15" s="59" t="s">
        <v>32</v>
      </c>
      <c r="E15" s="60">
        <v>0</v>
      </c>
      <c r="F15" s="24">
        <f>TDIST(ABS(E11),E12,2)</f>
        <v>9.250771692900607E-06</v>
      </c>
      <c r="G15" s="64" t="str">
        <f>IF($G$14&gt;F15,"Reject","")</f>
        <v>Reject</v>
      </c>
      <c r="H15" s="6"/>
      <c r="I15" s="17">
        <v>0.95</v>
      </c>
      <c r="J15" s="103">
        <f>IF(I15&lt;&gt;"",E6-F6,"")</f>
        <v>-10</v>
      </c>
      <c r="K15" s="100" t="s">
        <v>14</v>
      </c>
      <c r="L15" s="101">
        <f>IF(I15&lt;&gt;"",TINV(1-I15,E5+F5-2)*SQRT(E10*(1/E5+1/F5)),"")</f>
        <v>3.655839457600761</v>
      </c>
      <c r="M15" s="18" t="s">
        <v>15</v>
      </c>
      <c r="N15" s="13" t="s">
        <v>16</v>
      </c>
      <c r="O15" s="25">
        <f>IF(I15&lt;&gt;"",J15-L15,"")</f>
        <v>-13.655839457600761</v>
      </c>
      <c r="P15" s="26" t="s">
        <v>17</v>
      </c>
      <c r="Q15" s="27">
        <f>IF(I15&lt;&gt;"",J15+L15,"")</f>
        <v>-6.344160542399239</v>
      </c>
      <c r="R15" s="73" t="s">
        <v>18</v>
      </c>
      <c r="S15" s="9"/>
    </row>
    <row r="16" spans="1:19" ht="17.25" customHeight="1">
      <c r="A16" s="6"/>
      <c r="B16" s="11"/>
      <c r="C16" s="39"/>
      <c r="D16" s="63" t="s">
        <v>33</v>
      </c>
      <c r="E16" s="62">
        <f>E15</f>
        <v>0</v>
      </c>
      <c r="F16" s="24">
        <f>IF(E11&lt;0,F15/2,1-F15/2)</f>
        <v>4.625385846450303E-06</v>
      </c>
      <c r="G16" s="64" t="str">
        <f>IF($G$14&gt;F16,"Reject","")</f>
        <v>Reject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40"/>
      <c r="S16" s="9"/>
    </row>
    <row r="17" spans="1:19" ht="15.75">
      <c r="A17" s="6"/>
      <c r="B17" s="11"/>
      <c r="C17" s="78"/>
      <c r="D17" s="59" t="s">
        <v>34</v>
      </c>
      <c r="E17" s="61">
        <f>E15</f>
        <v>0</v>
      </c>
      <c r="F17" s="24">
        <f>1-F16</f>
        <v>0.9999953746141536</v>
      </c>
      <c r="G17" s="64">
        <f>IF($G$14&gt;F17,"Reject","")</f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9"/>
    </row>
    <row r="18" spans="2:19" ht="8.25" customHeight="1">
      <c r="B18" s="1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"/>
    </row>
    <row r="19" spans="2:19" ht="15.75">
      <c r="B19" s="11"/>
      <c r="C19" s="92" t="s">
        <v>48</v>
      </c>
      <c r="D19" s="93"/>
      <c r="E19" s="94"/>
      <c r="F19" s="95"/>
      <c r="G19" s="93"/>
      <c r="H19" s="94"/>
      <c r="I19" s="36"/>
      <c r="J19" s="36"/>
      <c r="K19" s="36"/>
      <c r="L19" s="36"/>
      <c r="M19" s="36"/>
      <c r="N19" s="36"/>
      <c r="O19" s="36"/>
      <c r="P19" s="36"/>
      <c r="Q19" s="36"/>
      <c r="R19" s="38"/>
      <c r="S19" s="9"/>
    </row>
    <row r="20" spans="2:19" ht="12.75">
      <c r="B20" s="11"/>
      <c r="C20" s="39"/>
      <c r="D20" s="96" t="s">
        <v>30</v>
      </c>
      <c r="E20" s="33">
        <f>((E6-F6)-E24)/SQRT(E7^2/E5+F7^2/F5)</f>
        <v>-6.241877839323592</v>
      </c>
      <c r="F20" s="54" t="s">
        <v>22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0"/>
      <c r="S20" s="9"/>
    </row>
    <row r="21" spans="2:19" ht="12.75">
      <c r="B21" s="11"/>
      <c r="C21" s="39"/>
      <c r="D21" s="10" t="s">
        <v>23</v>
      </c>
      <c r="E21" s="98">
        <f>INT((E7^2/E5+F7^2/F5)^2/((E7^2/E5)^2/(E5-1)+(F7^2/F5)^2/(F5-1)))</f>
        <v>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0"/>
      <c r="S21" s="9"/>
    </row>
    <row r="22" spans="2:19" ht="12.75">
      <c r="B22" s="11"/>
      <c r="C22" s="39"/>
      <c r="D22" s="6"/>
      <c r="E22" s="6"/>
      <c r="F22" s="6"/>
      <c r="G22" s="72" t="s">
        <v>37</v>
      </c>
      <c r="H22" s="6"/>
      <c r="I22" s="57" t="s">
        <v>47</v>
      </c>
      <c r="J22" s="6"/>
      <c r="K22" s="6"/>
      <c r="L22" s="6"/>
      <c r="M22" s="6"/>
      <c r="N22" s="6"/>
      <c r="O22" s="6"/>
      <c r="P22" s="6"/>
      <c r="Q22" s="6"/>
      <c r="R22" s="40"/>
      <c r="S22" s="9"/>
    </row>
    <row r="23" spans="2:19" ht="12.75">
      <c r="B23" s="11"/>
      <c r="C23" s="39"/>
      <c r="D23" s="111" t="s">
        <v>36</v>
      </c>
      <c r="E23" s="111"/>
      <c r="F23" s="79" t="s">
        <v>35</v>
      </c>
      <c r="G23" s="32">
        <v>0.05</v>
      </c>
      <c r="H23" s="6"/>
      <c r="I23" s="48" t="s">
        <v>13</v>
      </c>
      <c r="J23" s="91" t="s">
        <v>12</v>
      </c>
      <c r="K23" s="45"/>
      <c r="L23" s="46"/>
      <c r="M23" s="6"/>
      <c r="N23" s="6"/>
      <c r="O23" s="6"/>
      <c r="P23" s="6"/>
      <c r="Q23" s="6"/>
      <c r="R23" s="40"/>
      <c r="S23" s="9"/>
    </row>
    <row r="24" spans="2:19" ht="15.75">
      <c r="B24" s="11"/>
      <c r="C24" s="68"/>
      <c r="D24" s="59" t="s">
        <v>32</v>
      </c>
      <c r="E24" s="60">
        <v>0</v>
      </c>
      <c r="F24" s="24">
        <f>TDIST(ABS(E20),E21,2)</f>
        <v>2.7820185314301557E-06</v>
      </c>
      <c r="G24" s="64" t="str">
        <f>IF($G$23&gt;F24,"Reject","")</f>
        <v>Reject</v>
      </c>
      <c r="H24" s="6"/>
      <c r="I24" s="104">
        <v>0.95</v>
      </c>
      <c r="J24" s="103">
        <f>IF(I24&lt;&gt;"",E6-F6,"")</f>
        <v>-10</v>
      </c>
      <c r="K24" s="100" t="s">
        <v>14</v>
      </c>
      <c r="L24" s="101">
        <f>IF(I24&lt;&gt;"",TINV(1-I24,E21)*SQRT(E7^2/E5+F7^2/F5),"")</f>
        <v>3.3225182342601842</v>
      </c>
      <c r="M24" s="6" t="s">
        <v>15</v>
      </c>
      <c r="N24" s="13" t="s">
        <v>16</v>
      </c>
      <c r="O24" s="25">
        <f>IF(I24&lt;&gt;"",J24-L24,"")</f>
        <v>-13.322518234260183</v>
      </c>
      <c r="P24" s="26" t="s">
        <v>17</v>
      </c>
      <c r="Q24" s="27">
        <f>IF(I24&lt;&gt;"",J24+L24,"")</f>
        <v>-6.677481765739816</v>
      </c>
      <c r="R24" s="73" t="s">
        <v>18</v>
      </c>
      <c r="S24" s="9"/>
    </row>
    <row r="25" spans="2:19" ht="15.75">
      <c r="B25" s="11"/>
      <c r="C25" s="39"/>
      <c r="D25" s="63" t="s">
        <v>33</v>
      </c>
      <c r="E25" s="62">
        <f>E24</f>
        <v>0</v>
      </c>
      <c r="F25" s="24">
        <f>IF(E20&lt;0,F24/2,1-F24/2)</f>
        <v>1.3910092657150779E-06</v>
      </c>
      <c r="G25" s="64" t="str">
        <f>IF($G$23&gt;F25,"Reject","")</f>
        <v>Reject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40"/>
      <c r="S25" s="9"/>
    </row>
    <row r="26" spans="2:19" ht="15.75">
      <c r="B26" s="11"/>
      <c r="C26" s="78"/>
      <c r="D26" s="59" t="s">
        <v>34</v>
      </c>
      <c r="E26" s="61">
        <f>E24</f>
        <v>0</v>
      </c>
      <c r="F26" s="24">
        <f>1-F25</f>
        <v>0.9999986089907343</v>
      </c>
      <c r="G26" s="64">
        <f>IF($G$23&gt;F26,"Reject","")</f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9"/>
    </row>
    <row r="27" spans="2:19" ht="13.5" thickBot="1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/>
    </row>
  </sheetData>
  <sheetProtection sheet="1" objects="1" scenarios="1"/>
  <mergeCells count="2">
    <mergeCell ref="D14:E14"/>
    <mergeCell ref="D23:E23"/>
  </mergeCells>
  <printOptions headings="1"/>
  <pageMargins left="0.75" right="0.75" top="1" bottom="1" header="0.5" footer="0.5"/>
  <pageSetup fitToHeight="1" fitToWidth="1" horizontalDpi="100" verticalDpi="1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cp:lastPrinted>2001-02-12T08:28:04Z</cp:lastPrinted>
  <dcterms:created xsi:type="dcterms:W3CDTF">1998-07-06T20:20:18Z</dcterms:created>
  <dcterms:modified xsi:type="dcterms:W3CDTF">2004-08-16T09:28:50Z</dcterms:modified>
  <cp:category/>
  <cp:version/>
  <cp:contentType/>
  <cp:contentStatus/>
</cp:coreProperties>
</file>