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040" activeTab="0"/>
  </bookViews>
  <sheets>
    <sheet name="Table 17.2" sheetId="1" r:id="rId1"/>
    <sheet name="FIGURE 17.5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<sst xmlns="http://schemas.openxmlformats.org/spreadsheetml/2006/main" count="36" uniqueCount="30">
  <si>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INPUTS:</t>
  </si>
  <si>
    <t xml:space="preserve">Stock price (P) </t>
  </si>
  <si>
    <t>Exercise price (EX)</t>
  </si>
  <si>
    <t>INTERMEDIATE CALCULATIONS:</t>
  </si>
  <si>
    <t>Interest rate, percent (r )</t>
  </si>
  <si>
    <t>PV(EX)</t>
  </si>
  <si>
    <r>
      <t xml:space="preserve">d2  =  d1 - </t>
    </r>
    <r>
      <rPr>
        <sz val="10"/>
        <rFont val="Symbol"/>
        <family val="1"/>
      </rPr>
      <t>s</t>
    </r>
    <r>
      <rPr>
        <sz val="10"/>
        <rFont val="Arial"/>
        <family val="2"/>
      </rPr>
      <t>t</t>
    </r>
  </si>
  <si>
    <t>N(d2)</t>
  </si>
  <si>
    <t>OPTION VALUES:</t>
  </si>
  <si>
    <t>Call value = N(d1) x P - N(d2) x PV(EX)</t>
  </si>
  <si>
    <t>Put value = Call value + PV(EX) - S</t>
  </si>
  <si>
    <t>Maturity in years (t)</t>
  </si>
  <si>
    <r>
      <t>Annual standard deviation, percent (</t>
    </r>
    <r>
      <rPr>
        <sz val="10"/>
        <rFont val="Symbol"/>
        <family val="1"/>
      </rPr>
      <t>s</t>
    </r>
    <r>
      <rPr>
        <sz val="10"/>
        <rFont val="Arial"/>
        <family val="2"/>
      </rPr>
      <t>)</t>
    </r>
  </si>
  <si>
    <t>Establishment</t>
  </si>
  <si>
    <t>Industries</t>
  </si>
  <si>
    <t>Digital</t>
  </si>
  <si>
    <t>Organics</t>
  </si>
  <si>
    <t>Are these rates compounded annually (A) or continuously (C)?</t>
  </si>
  <si>
    <r>
      <t>d1 = log[P/PV(EX)]/</t>
    </r>
    <r>
      <rPr>
        <sz val="10"/>
        <rFont val="Symbol"/>
        <family val="1"/>
      </rPr>
      <t>s</t>
    </r>
    <r>
      <rPr>
        <sz val="10"/>
        <rFont val="Arial"/>
        <family val="2"/>
      </rPr>
      <t xml:space="preserve">t + </t>
    </r>
    <r>
      <rPr>
        <sz val="10"/>
        <rFont val="Symbol"/>
        <family val="1"/>
      </rPr>
      <t>s</t>
    </r>
    <r>
      <rPr>
        <sz val="10"/>
        <rFont val="Symbol"/>
        <family val="1"/>
      </rPr>
      <t></t>
    </r>
    <r>
      <rPr>
        <sz val="10"/>
        <rFont val="Arial"/>
        <family val="2"/>
      </rPr>
      <t>t/2</t>
    </r>
  </si>
  <si>
    <t>N(d1)  =  delta</t>
  </si>
  <si>
    <t>A</t>
  </si>
  <si>
    <t>Stock price</t>
  </si>
  <si>
    <t>Lower bound</t>
  </si>
  <si>
    <t>Upper bound</t>
  </si>
  <si>
    <t>as % of exercise price</t>
  </si>
  <si>
    <t>Call value</t>
  </si>
  <si>
    <r>
      <t>d1 = log[P/PV(EX)]/</t>
    </r>
    <r>
      <rPr>
        <sz val="10"/>
        <color indexed="22"/>
        <rFont val="Symbol"/>
        <family val="1"/>
      </rPr>
      <t>s</t>
    </r>
    <r>
      <rPr>
        <sz val="10"/>
        <color indexed="22"/>
        <rFont val="Arial"/>
        <family val="2"/>
      </rPr>
      <t xml:space="preserve">t + </t>
    </r>
    <r>
      <rPr>
        <sz val="10"/>
        <color indexed="22"/>
        <rFont val="Symbol"/>
        <family val="1"/>
      </rPr>
      <t>s</t>
    </r>
    <r>
      <rPr>
        <sz val="10"/>
        <color indexed="22"/>
        <rFont val="Arial"/>
        <family val="2"/>
      </rPr>
      <t>t/2</t>
    </r>
  </si>
  <si>
    <r>
      <t xml:space="preserve">d2  =  d1 - </t>
    </r>
    <r>
      <rPr>
        <sz val="10"/>
        <color indexed="22"/>
        <rFont val="Symbol"/>
        <family val="1"/>
      </rPr>
      <t>s</t>
    </r>
    <r>
      <rPr>
        <sz val="10"/>
        <color indexed="22"/>
        <rFont val="Arial"/>
        <family val="2"/>
      </rPr>
      <t>t</t>
    </r>
  </si>
  <si>
    <t>TABLE 17.2  BLACK-SCHOLES OPTION VALUES</t>
  </si>
  <si>
    <t>Figure 17.5  How the value of a call option changes with maturity, interest rate, and volatility of the stock price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</si>
</sst>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"/>
      <color indexed="22"/>
      <name val="Arial"/>
      <family val="0"/>
    </font>
    <font>
      <sz val="10"/>
      <color indexed="22"/>
      <name val="Symbol"/>
      <family val="1"/>
    </font>
    <font>
      <sz val="8"/>
      <color indexed="22"/>
      <name val="Arial"/>
      <family val="0"/>
    </font>
    <font>
      <b/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2" fontId="0" fillId="0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3" borderId="0" xfId="0" applyFont="1" applyFill="1" applyAlignment="1">
      <alignment/>
    </xf>
    <xf numFmtId="172" fontId="6" fillId="3" borderId="0" xfId="0" applyNumberFormat="1" applyFont="1" applyFill="1" applyAlignment="1">
      <alignment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2" fontId="0" fillId="4" borderId="0" xfId="0" applyNumberForma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Lower bound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17.5'!$B$36:$B$86</c:f>
              <c:numCache/>
            </c:numRef>
          </c:cat>
          <c:val>
            <c:numRef>
              <c:f>'FIGURE 17.5'!$N$13:$N$63</c:f>
              <c:numCache/>
            </c:numRef>
          </c:val>
          <c:smooth val="0"/>
        </c:ser>
        <c:ser>
          <c:idx val="1"/>
          <c:order val="1"/>
          <c:tx>
            <c:v>Upper bound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17.5'!$B$36:$B$86</c:f>
              <c:numCache/>
            </c:numRef>
          </c:cat>
          <c:val>
            <c:numRef>
              <c:f>'FIGURE 17.5'!$O$13:$O$63</c:f>
              <c:numCache/>
            </c:numRef>
          </c:val>
          <c:smooth val="0"/>
        </c:ser>
        <c:ser>
          <c:idx val="2"/>
          <c:order val="2"/>
          <c:tx>
            <c:v>Call value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17.5'!$B$36:$B$86</c:f>
              <c:numCache/>
            </c:numRef>
          </c:cat>
          <c:val>
            <c:numRef>
              <c:f>'FIGURE 17.5'!$C$36:$C$86</c:f>
              <c:numCache/>
            </c:numRef>
          </c:val>
          <c:smooth val="0"/>
        </c:ser>
        <c:axId val="3802269"/>
        <c:axId val="34220422"/>
      </c:lineChart>
      <c:cat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stock price  (% of exercise price)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Value of 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2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8</xdr:row>
      <xdr:rowOff>57150</xdr:rowOff>
    </xdr:from>
    <xdr:to>
      <xdr:col>7</xdr:col>
      <xdr:colOff>409575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276475" y="1352550"/>
        <a:ext cx="46291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1" width="23.7109375" style="10" customWidth="1"/>
    <col min="2" max="2" width="52.28125" style="0" customWidth="1"/>
    <col min="3" max="3" width="13.140625" style="0" customWidth="1"/>
    <col min="5" max="5" width="11.57421875" style="0" customWidth="1"/>
    <col min="6" max="16384" width="0" style="0" hidden="1" customWidth="1"/>
  </cols>
  <sheetData>
    <row r="1" s="10" customFormat="1" ht="26.25" customHeight="1"/>
    <row r="2" spans="2:5" ht="12.75">
      <c r="B2" s="24" t="s">
        <v>28</v>
      </c>
      <c r="C2" s="24"/>
      <c r="D2" s="24"/>
      <c r="E2" s="24"/>
    </row>
    <row r="3" ht="12.75"/>
    <row r="4" spans="3:5" ht="12.75">
      <c r="C4" s="1" t="s">
        <v>13</v>
      </c>
      <c r="D4" s="1"/>
      <c r="E4" s="1" t="s">
        <v>15</v>
      </c>
    </row>
    <row r="5" spans="3:5" ht="13.5" thickBot="1">
      <c r="C5" s="6" t="s">
        <v>14</v>
      </c>
      <c r="D5" s="1"/>
      <c r="E5" s="6" t="s">
        <v>16</v>
      </c>
    </row>
    <row r="6" ht="12.75">
      <c r="B6" s="1" t="s">
        <v>0</v>
      </c>
    </row>
    <row r="7" spans="2:5" ht="12.75">
      <c r="B7" t="s">
        <v>1</v>
      </c>
      <c r="C7" s="8">
        <v>22</v>
      </c>
      <c r="D7" s="5"/>
      <c r="E7" s="8">
        <v>22</v>
      </c>
    </row>
    <row r="8" spans="2:5" ht="12.75">
      <c r="B8" t="s">
        <v>2</v>
      </c>
      <c r="C8" s="8">
        <v>25</v>
      </c>
      <c r="D8" s="5"/>
      <c r="E8" s="8">
        <v>25</v>
      </c>
    </row>
    <row r="9" spans="2:5" ht="12.75">
      <c r="B9" t="s">
        <v>4</v>
      </c>
      <c r="C9" s="8">
        <v>4</v>
      </c>
      <c r="D9" s="5"/>
      <c r="E9" s="8">
        <v>4</v>
      </c>
    </row>
    <row r="10" spans="2:5" ht="12.75">
      <c r="B10" t="s">
        <v>11</v>
      </c>
      <c r="C10" s="8">
        <v>5</v>
      </c>
      <c r="D10" s="5"/>
      <c r="E10" s="8">
        <v>5</v>
      </c>
    </row>
    <row r="11" spans="2:5" ht="12.75">
      <c r="B11" t="s">
        <v>12</v>
      </c>
      <c r="C11" s="8">
        <v>24</v>
      </c>
      <c r="D11" s="5"/>
      <c r="E11" s="8">
        <v>36</v>
      </c>
    </row>
    <row r="12" spans="2:5" ht="12.75">
      <c r="B12" t="s">
        <v>17</v>
      </c>
      <c r="C12" s="8" t="s">
        <v>20</v>
      </c>
      <c r="D12" s="5"/>
      <c r="E12" s="8" t="str">
        <f>C12</f>
        <v>A</v>
      </c>
    </row>
    <row r="13" spans="2:5" ht="12.75">
      <c r="B13" t="str">
        <f>IF(C12="c","Equivalent annually compounded rate, percent","Equivalent continuously compounded rate, percent")</f>
        <v>Equivalent continuously compounded rate, percent</v>
      </c>
      <c r="C13" s="7">
        <f>IF(C12="c",100*EXP(0.01*C9)-100,100*LN(1+0.01*C9))</f>
        <v>3.922071315328133</v>
      </c>
      <c r="D13" s="7"/>
      <c r="E13" s="7">
        <f>IF(E12="c",100*EXP(0.01*E9)-100,100*LN(1+0.01*E9))</f>
        <v>3.922071315328133</v>
      </c>
    </row>
    <row r="14" ht="12.75"/>
    <row r="15" ht="12.75">
      <c r="B15" s="1" t="s">
        <v>3</v>
      </c>
    </row>
    <row r="16" spans="2:5" ht="12.75">
      <c r="B16" t="s">
        <v>5</v>
      </c>
      <c r="C16" s="3">
        <f>IF(C12="c",C8/(1+0.01*C13)^C10,C8/(1+0.01*C9)^C10)</f>
        <v>20.54817766898379</v>
      </c>
      <c r="D16" s="3"/>
      <c r="E16" s="3">
        <f>IF(E12="c",E8/(1+0.01*E13)^E10,E8/(1+0.01*E9)^E10)</f>
        <v>20.54817766898379</v>
      </c>
    </row>
    <row r="17" spans="2:5" ht="12.75">
      <c r="B17" t="s">
        <v>18</v>
      </c>
      <c r="C17" s="3">
        <f>LN(C7/C16)/(0.01*C11*C10^0.5)+0.01*C11*C10^0.5/2</f>
        <v>0.3955421532955569</v>
      </c>
      <c r="D17" s="3"/>
      <c r="E17" s="3">
        <f>LN(E7/E16)/(0.01*E11*E10^0.5)+0.01*E11*E10^0.5/2</f>
        <v>0.48730156661368357</v>
      </c>
    </row>
    <row r="18" spans="2:5" ht="12.75">
      <c r="B18" s="2" t="s">
        <v>6</v>
      </c>
      <c r="C18" s="3">
        <f>C17-0.01*C11*C10^0.5</f>
        <v>-0.14111416130439264</v>
      </c>
      <c r="D18" s="3"/>
      <c r="E18" s="3">
        <f>E17-0.01*E11*E10^0.5</f>
        <v>-0.3176829052862407</v>
      </c>
    </row>
    <row r="19" spans="2:5" ht="12.75">
      <c r="B19" s="2" t="s">
        <v>19</v>
      </c>
      <c r="C19" s="3">
        <f>NORMSDIST(C17)</f>
        <v>0.6537785906712063</v>
      </c>
      <c r="D19" s="3"/>
      <c r="E19" s="3">
        <f>NORMSDIST(E17)</f>
        <v>0.6869776811576154</v>
      </c>
    </row>
    <row r="20" spans="2:5" ht="12.75">
      <c r="B20" s="2" t="s">
        <v>7</v>
      </c>
      <c r="C20" s="3">
        <f>NORMSDIST(C18)</f>
        <v>0.4438898782484645</v>
      </c>
      <c r="D20" s="3"/>
      <c r="E20" s="3">
        <f>NORMSDIST(E18)</f>
        <v>0.3753627397973689</v>
      </c>
    </row>
    <row r="21" ht="12.75"/>
    <row r="22" ht="12.75">
      <c r="B22" s="1" t="s">
        <v>8</v>
      </c>
    </row>
    <row r="23" spans="2:5" ht="12.75">
      <c r="B23" s="2" t="s">
        <v>9</v>
      </c>
      <c r="C23" s="23">
        <f>C19*C7-C20*C16</f>
        <v>5.262000911053505</v>
      </c>
      <c r="D23" s="4"/>
      <c r="E23" s="23">
        <f>E19*E7-E20*E16</f>
        <v>7.40048871779467</v>
      </c>
    </row>
    <row r="24" spans="2:5" ht="12.75">
      <c r="B24" t="s">
        <v>10</v>
      </c>
      <c r="C24" s="23">
        <f>+C23+C16-C7</f>
        <v>3.810178580037295</v>
      </c>
      <c r="D24" s="4"/>
      <c r="E24" s="23">
        <f>+E23+E16-E7</f>
        <v>5.948666386778459</v>
      </c>
    </row>
    <row r="25" ht="12.75"/>
    <row r="26" ht="12.75"/>
  </sheetData>
  <sheetProtection sheet="1" objects="1" scenarios="1"/>
  <mergeCells count="1">
    <mergeCell ref="B2:E2"/>
  </mergeCells>
  <dataValidations count="2">
    <dataValidation type="decimal" operator="greaterThanOrEqual" allowBlank="1" showInputMessage="1" showErrorMessage="1" sqref="C7:D11">
      <formula1>0</formula1>
    </dataValidation>
    <dataValidation type="list" allowBlank="1" showInputMessage="1" showErrorMessage="1" sqref="C12:E12">
      <formula1>"a,c,A,C"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16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0" customWidth="1"/>
    <col min="2" max="2" width="12.7109375" style="0" customWidth="1"/>
    <col min="4" max="4" width="29.421875" style="0" customWidth="1"/>
    <col min="9" max="9" width="12.7109375" style="0" customWidth="1"/>
    <col min="10" max="10" width="10.57421875" style="10" customWidth="1"/>
    <col min="11" max="11" width="12.7109375" style="10" customWidth="1"/>
    <col min="12" max="12" width="12.00390625" style="10" customWidth="1"/>
    <col min="13" max="13" width="11.28125" style="10" customWidth="1"/>
    <col min="14" max="14" width="10.140625" style="10" customWidth="1"/>
    <col min="15" max="22" width="9.140625" style="10" customWidth="1"/>
  </cols>
  <sheetData>
    <row r="1" spans="2:9" ht="12.75">
      <c r="B1" s="10"/>
      <c r="C1" s="10"/>
      <c r="D1" s="10"/>
      <c r="E1" s="10"/>
      <c r="F1" s="10"/>
      <c r="G1" s="10"/>
      <c r="H1" s="10"/>
      <c r="I1" s="10"/>
    </row>
    <row r="2" spans="2:15" ht="12.75">
      <c r="B2" s="25" t="s">
        <v>29</v>
      </c>
      <c r="C2" s="26"/>
      <c r="D2" s="26"/>
      <c r="E2" s="26"/>
      <c r="F2" s="26"/>
      <c r="G2" s="26"/>
      <c r="H2" s="27"/>
      <c r="I2" s="27"/>
      <c r="J2" s="18"/>
      <c r="K2" s="18"/>
      <c r="L2" s="18"/>
      <c r="M2" s="18"/>
      <c r="N2" s="18"/>
      <c r="O2" s="18"/>
    </row>
    <row r="3" spans="10:15" ht="12.75">
      <c r="J3" s="18"/>
      <c r="K3" s="18"/>
      <c r="L3" s="18"/>
      <c r="M3" s="18"/>
      <c r="N3" s="18"/>
      <c r="O3" s="18"/>
    </row>
    <row r="4" spans="10:15" ht="12.75">
      <c r="J4" s="18"/>
      <c r="K4" s="18"/>
      <c r="L4" s="18"/>
      <c r="M4" s="18"/>
      <c r="N4" s="18"/>
      <c r="O4" s="18"/>
    </row>
    <row r="5" spans="4:15" ht="12.75">
      <c r="D5" t="s">
        <v>11</v>
      </c>
      <c r="E5" s="8">
        <v>2</v>
      </c>
      <c r="J5" s="18"/>
      <c r="K5" s="18"/>
      <c r="L5" s="18"/>
      <c r="M5" s="18"/>
      <c r="N5" s="18"/>
      <c r="O5" s="18"/>
    </row>
    <row r="6" spans="4:15" ht="12.75">
      <c r="D6" t="s">
        <v>4</v>
      </c>
      <c r="E6" s="8">
        <v>5</v>
      </c>
      <c r="J6" s="18"/>
      <c r="K6" s="18"/>
      <c r="L6" s="18"/>
      <c r="M6" s="18"/>
      <c r="N6" s="18"/>
      <c r="O6" s="18"/>
    </row>
    <row r="7" spans="4:15" ht="12.75">
      <c r="D7" t="s">
        <v>12</v>
      </c>
      <c r="E7" s="8">
        <v>30</v>
      </c>
      <c r="J7" s="18"/>
      <c r="K7" s="18"/>
      <c r="L7" s="18"/>
      <c r="M7" s="18"/>
      <c r="N7" s="18"/>
      <c r="O7" s="18"/>
    </row>
    <row r="8" spans="10:15" ht="12.75">
      <c r="J8" s="18"/>
      <c r="K8" s="18"/>
      <c r="L8" s="18"/>
      <c r="M8" s="18"/>
      <c r="N8" s="18"/>
      <c r="O8" s="18"/>
    </row>
    <row r="9" spans="3:15" ht="12.75">
      <c r="C9" s="7"/>
      <c r="J9" s="18" t="s">
        <v>5</v>
      </c>
      <c r="K9" s="19">
        <f>(100/(1+0.01*E$6)^E$5)</f>
        <v>90.70294784580499</v>
      </c>
      <c r="L9" s="18"/>
      <c r="M9" s="18"/>
      <c r="N9" s="18"/>
      <c r="O9" s="18"/>
    </row>
    <row r="10" spans="2:15" ht="12.75">
      <c r="B10" s="9"/>
      <c r="C10" s="9"/>
      <c r="D10" s="9"/>
      <c r="E10" s="9"/>
      <c r="F10" s="9"/>
      <c r="J10" s="18"/>
      <c r="K10" s="18"/>
      <c r="L10" s="18"/>
      <c r="M10" s="18"/>
      <c r="N10" s="20"/>
      <c r="O10" s="18"/>
    </row>
    <row r="11" spans="10:15" ht="12.75">
      <c r="J11" s="18" t="s">
        <v>26</v>
      </c>
      <c r="K11" s="21" t="s">
        <v>27</v>
      </c>
      <c r="L11" s="21" t="s">
        <v>19</v>
      </c>
      <c r="M11" s="21" t="s">
        <v>7</v>
      </c>
      <c r="N11" s="18"/>
      <c r="O11" s="18"/>
    </row>
    <row r="12" spans="10:15" ht="12.75">
      <c r="J12" s="18"/>
      <c r="K12" s="18"/>
      <c r="L12" s="18"/>
      <c r="M12" s="18"/>
      <c r="N12" s="22" t="s">
        <v>22</v>
      </c>
      <c r="O12" s="22" t="s">
        <v>23</v>
      </c>
    </row>
    <row r="13" spans="10:15" ht="12.75">
      <c r="J13" s="19"/>
      <c r="K13" s="19"/>
      <c r="L13" s="19"/>
      <c r="M13" s="19"/>
      <c r="N13" s="22">
        <v>0</v>
      </c>
      <c r="O13" s="22">
        <v>0</v>
      </c>
    </row>
    <row r="14" spans="10:15" ht="12.75">
      <c r="J14" s="19">
        <f aca="true" t="shared" si="0" ref="J14:J45">LN(B37/K$9)/(0.01*E$7*E$5^0.5)+0.01*E$7*E$5^0.5/2</f>
        <v>-6.618877610212702</v>
      </c>
      <c r="K14" s="19">
        <f aca="true" t="shared" si="1" ref="K14:K45">(J14-0.01*E$7*E$5^0.5)</f>
        <v>-7.043141678924631</v>
      </c>
      <c r="L14" s="19">
        <f>NORMSDIST(J14)</f>
        <v>1.8096817329835192E-11</v>
      </c>
      <c r="M14" s="19">
        <f>NORMSDIST(K14)</f>
        <v>9.397647000148047E-13</v>
      </c>
      <c r="N14" s="22">
        <v>0</v>
      </c>
      <c r="O14" s="22">
        <f aca="true" t="shared" si="2" ref="O14:O45">B37</f>
        <v>5</v>
      </c>
    </row>
    <row r="15" spans="10:15" ht="12.75">
      <c r="J15" s="19">
        <f t="shared" si="0"/>
        <v>-4.985114037765124</v>
      </c>
      <c r="K15" s="19">
        <f t="shared" si="1"/>
        <v>-5.409378106477052</v>
      </c>
      <c r="L15" s="19">
        <f aca="true" t="shared" si="3" ref="L15:L63">NORMSDIST(J15)</f>
        <v>3.0962660357847227E-07</v>
      </c>
      <c r="M15" s="19">
        <f aca="true" t="shared" si="4" ref="M15:M63">NORMSDIST(K15)</f>
        <v>3.162198944255132E-08</v>
      </c>
      <c r="N15" s="22">
        <v>0</v>
      </c>
      <c r="O15" s="22">
        <f t="shared" si="2"/>
        <v>10</v>
      </c>
    </row>
    <row r="16" spans="10:15" ht="12.75">
      <c r="J16" s="19">
        <f t="shared" si="0"/>
        <v>-4.029423612839059</v>
      </c>
      <c r="K16" s="19">
        <f t="shared" si="1"/>
        <v>-4.453687681550988</v>
      </c>
      <c r="L16" s="19">
        <f t="shared" si="3"/>
        <v>2.7956890432001558E-05</v>
      </c>
      <c r="M16" s="19">
        <f t="shared" si="4"/>
        <v>4.220392919584981E-06</v>
      </c>
      <c r="N16" s="22">
        <v>0</v>
      </c>
      <c r="O16" s="22">
        <f t="shared" si="2"/>
        <v>15</v>
      </c>
    </row>
    <row r="17" spans="10:15" ht="12.75">
      <c r="J17" s="19">
        <f t="shared" si="0"/>
        <v>-3.3513504653175445</v>
      </c>
      <c r="K17" s="19">
        <f t="shared" si="1"/>
        <v>-3.775614534029473</v>
      </c>
      <c r="L17" s="19">
        <f t="shared" si="3"/>
        <v>0.00040209228650911477</v>
      </c>
      <c r="M17" s="19">
        <f t="shared" si="4"/>
        <v>7.980683075436978E-05</v>
      </c>
      <c r="N17" s="22">
        <v>0</v>
      </c>
      <c r="O17" s="22">
        <f t="shared" si="2"/>
        <v>20</v>
      </c>
    </row>
    <row r="18" spans="10:15" ht="12.75">
      <c r="J18" s="19">
        <f t="shared" si="0"/>
        <v>-2.8253960709431243</v>
      </c>
      <c r="K18" s="19">
        <f t="shared" si="1"/>
        <v>-3.249660139655053</v>
      </c>
      <c r="L18" s="19">
        <f t="shared" si="3"/>
        <v>0.002361110219774365</v>
      </c>
      <c r="M18" s="19">
        <f t="shared" si="4"/>
        <v>0.0005777150163335243</v>
      </c>
      <c r="N18" s="22">
        <v>0</v>
      </c>
      <c r="O18" s="22">
        <f t="shared" si="2"/>
        <v>25</v>
      </c>
    </row>
    <row r="19" spans="10:15" ht="12.75">
      <c r="J19" s="19">
        <f t="shared" si="0"/>
        <v>-2.3956600403914794</v>
      </c>
      <c r="K19" s="19">
        <f t="shared" si="1"/>
        <v>-2.819924109103408</v>
      </c>
      <c r="L19" s="19">
        <f t="shared" si="3"/>
        <v>0.00829523490389139</v>
      </c>
      <c r="M19" s="19">
        <f t="shared" si="4"/>
        <v>0.0024017504168650783</v>
      </c>
      <c r="N19" s="22">
        <v>0</v>
      </c>
      <c r="O19" s="22">
        <f t="shared" si="2"/>
        <v>30</v>
      </c>
    </row>
    <row r="20" spans="10:15" ht="12.75">
      <c r="J20" s="19">
        <f t="shared" si="0"/>
        <v>-2.0323234036235767</v>
      </c>
      <c r="K20" s="19">
        <f t="shared" si="1"/>
        <v>-2.4565874723355052</v>
      </c>
      <c r="L20" s="19">
        <f t="shared" si="3"/>
        <v>0.021060463347527314</v>
      </c>
      <c r="M20" s="19">
        <f t="shared" si="4"/>
        <v>0.007013182521847461</v>
      </c>
      <c r="N20" s="22">
        <v>0</v>
      </c>
      <c r="O20" s="22">
        <f t="shared" si="2"/>
        <v>35</v>
      </c>
    </row>
    <row r="21" spans="10:15" ht="12.75">
      <c r="J21" s="19">
        <f t="shared" si="0"/>
        <v>-1.7175868928699658</v>
      </c>
      <c r="K21" s="19">
        <f t="shared" si="1"/>
        <v>-2.1418509615818944</v>
      </c>
      <c r="L21" s="19">
        <f t="shared" si="3"/>
        <v>0.042935996373982155</v>
      </c>
      <c r="M21" s="19">
        <f t="shared" si="4"/>
        <v>0.016102738518788406</v>
      </c>
      <c r="N21" s="22">
        <v>0</v>
      </c>
      <c r="O21" s="22">
        <f t="shared" si="2"/>
        <v>40</v>
      </c>
    </row>
    <row r="22" spans="10:15" ht="12.75">
      <c r="J22" s="19">
        <f t="shared" si="0"/>
        <v>-1.4399696154654136</v>
      </c>
      <c r="K22" s="19">
        <f t="shared" si="1"/>
        <v>-1.8642336841773421</v>
      </c>
      <c r="L22" s="19">
        <f t="shared" si="3"/>
        <v>0.0749379978235648</v>
      </c>
      <c r="M22" s="19">
        <f t="shared" si="4"/>
        <v>0.031144447496145755</v>
      </c>
      <c r="N22" s="22">
        <v>0</v>
      </c>
      <c r="O22" s="22">
        <f t="shared" si="2"/>
        <v>45</v>
      </c>
    </row>
    <row r="23" spans="10:15" ht="12.75">
      <c r="J23" s="19">
        <f t="shared" si="0"/>
        <v>-1.1916324984955458</v>
      </c>
      <c r="K23" s="19">
        <f t="shared" si="1"/>
        <v>-1.6158965672074743</v>
      </c>
      <c r="L23" s="19">
        <f t="shared" si="3"/>
        <v>0.11670268816861351</v>
      </c>
      <c r="M23" s="19">
        <f t="shared" si="4"/>
        <v>0.053058338975170205</v>
      </c>
      <c r="N23" s="22">
        <v>0</v>
      </c>
      <c r="O23" s="22">
        <f t="shared" si="2"/>
        <v>50</v>
      </c>
    </row>
    <row r="24" spans="10:15" ht="12.75">
      <c r="J24" s="19">
        <f t="shared" si="0"/>
        <v>-0.9669842503097217</v>
      </c>
      <c r="K24" s="19">
        <f t="shared" si="1"/>
        <v>-1.3912483190216502</v>
      </c>
      <c r="L24" s="19">
        <f t="shared" si="3"/>
        <v>0.16677595354145458</v>
      </c>
      <c r="M24" s="19">
        <f t="shared" si="4"/>
        <v>0.08207506979111745</v>
      </c>
      <c r="N24" s="22">
        <v>0</v>
      </c>
      <c r="O24" s="22">
        <f t="shared" si="2"/>
        <v>55</v>
      </c>
    </row>
    <row r="25" spans="10:15" ht="12.75">
      <c r="J25" s="19">
        <f t="shared" si="0"/>
        <v>-0.7618964679439008</v>
      </c>
      <c r="K25" s="19">
        <f t="shared" si="1"/>
        <v>-1.1861605366558292</v>
      </c>
      <c r="L25" s="19">
        <f t="shared" si="3"/>
        <v>0.2230608991141939</v>
      </c>
      <c r="M25" s="19">
        <f t="shared" si="4"/>
        <v>0.11777945375952836</v>
      </c>
      <c r="N25" s="22">
        <v>0</v>
      </c>
      <c r="O25" s="22">
        <f t="shared" si="2"/>
        <v>60</v>
      </c>
    </row>
    <row r="26" spans="10:15" ht="12.75">
      <c r="J26" s="19">
        <f t="shared" si="0"/>
        <v>-0.5732339966756</v>
      </c>
      <c r="K26" s="19">
        <f t="shared" si="1"/>
        <v>-0.9974980653875285</v>
      </c>
      <c r="L26" s="19">
        <f t="shared" si="3"/>
        <v>0.28324313427423586</v>
      </c>
      <c r="M26" s="19">
        <f t="shared" si="4"/>
        <v>0.15926140619081175</v>
      </c>
      <c r="N26" s="22">
        <v>0</v>
      </c>
      <c r="O26" s="22">
        <f t="shared" si="2"/>
        <v>65</v>
      </c>
    </row>
    <row r="27" spans="10:15" ht="12.75">
      <c r="J27" s="19">
        <f t="shared" si="0"/>
        <v>-0.39855983117599814</v>
      </c>
      <c r="K27" s="19">
        <f t="shared" si="1"/>
        <v>-0.8228238998879267</v>
      </c>
      <c r="L27" s="19">
        <f t="shared" si="3"/>
        <v>0.34510878217527785</v>
      </c>
      <c r="M27" s="19">
        <f t="shared" si="4"/>
        <v>0.20530407172279186</v>
      </c>
      <c r="N27" s="22">
        <v>0</v>
      </c>
      <c r="O27" s="22">
        <f t="shared" si="2"/>
        <v>70</v>
      </c>
    </row>
    <row r="28" spans="10:15" ht="12.75">
      <c r="J28" s="19">
        <f t="shared" si="0"/>
        <v>-0.2359420735694803</v>
      </c>
      <c r="K28" s="19">
        <f t="shared" si="1"/>
        <v>-0.6602061422814088</v>
      </c>
      <c r="L28" s="19">
        <f t="shared" si="3"/>
        <v>0.40673880987347155</v>
      </c>
      <c r="M28" s="19">
        <f t="shared" si="4"/>
        <v>0.25456077557461687</v>
      </c>
      <c r="N28" s="22">
        <v>0</v>
      </c>
      <c r="O28" s="22">
        <f t="shared" si="2"/>
        <v>75</v>
      </c>
    </row>
    <row r="29" spans="10:15" ht="12.75">
      <c r="J29" s="19">
        <f t="shared" si="0"/>
        <v>-0.08382332042238735</v>
      </c>
      <c r="K29" s="19">
        <f t="shared" si="1"/>
        <v>-0.5080873891343158</v>
      </c>
      <c r="L29" s="19">
        <f t="shared" si="3"/>
        <v>0.4665984531265619</v>
      </c>
      <c r="M29" s="19">
        <f t="shared" si="4"/>
        <v>0.30569602940410867</v>
      </c>
      <c r="N29" s="22">
        <v>0</v>
      </c>
      <c r="O29" s="22">
        <f t="shared" si="2"/>
        <v>80</v>
      </c>
    </row>
    <row r="30" spans="10:15" ht="12.75">
      <c r="J30" s="19">
        <f t="shared" si="0"/>
        <v>0.05907028355518257</v>
      </c>
      <c r="K30" s="19">
        <f t="shared" si="1"/>
        <v>-0.36519378515674594</v>
      </c>
      <c r="L30" s="19">
        <f t="shared" si="3"/>
        <v>0.5235519362074468</v>
      </c>
      <c r="M30" s="19">
        <f t="shared" si="4"/>
        <v>0.357483378567824</v>
      </c>
      <c r="N30" s="22">
        <v>0</v>
      </c>
      <c r="O30" s="22">
        <f t="shared" si="2"/>
        <v>85</v>
      </c>
    </row>
    <row r="31" spans="10:15" ht="12.75">
      <c r="J31" s="19">
        <f t="shared" si="0"/>
        <v>0.19379395698216503</v>
      </c>
      <c r="K31" s="19">
        <f t="shared" si="1"/>
        <v>-0.23047011172976348</v>
      </c>
      <c r="L31" s="19">
        <f t="shared" si="3"/>
        <v>0.5768313905280182</v>
      </c>
      <c r="M31" s="19">
        <f t="shared" si="4"/>
        <v>0.4088632428937393</v>
      </c>
      <c r="N31" s="22">
        <v>0</v>
      </c>
      <c r="O31" s="22">
        <f t="shared" si="2"/>
        <v>90</v>
      </c>
    </row>
    <row r="32" spans="10:15" ht="12.75">
      <c r="J32" s="19">
        <f t="shared" si="0"/>
        <v>0.32123161964924984</v>
      </c>
      <c r="K32" s="19">
        <f t="shared" si="1"/>
        <v>-0.10303244906267867</v>
      </c>
      <c r="L32" s="19">
        <f t="shared" si="3"/>
        <v>0.6259825640696608</v>
      </c>
      <c r="M32" s="19">
        <f t="shared" si="4"/>
        <v>0.4589686086822221</v>
      </c>
      <c r="N32" s="22">
        <v>0</v>
      </c>
      <c r="O32" s="22">
        <f t="shared" si="2"/>
        <v>95</v>
      </c>
    </row>
    <row r="33" spans="10:15" ht="12.75">
      <c r="J33" s="19">
        <f t="shared" si="0"/>
        <v>0.4421310739520329</v>
      </c>
      <c r="K33" s="19">
        <f t="shared" si="1"/>
        <v>0.017867005240104372</v>
      </c>
      <c r="L33" s="19">
        <f t="shared" si="3"/>
        <v>0.6708028202658478</v>
      </c>
      <c r="M33" s="19">
        <f t="shared" si="4"/>
        <v>0.5071275245926151</v>
      </c>
      <c r="N33" s="22">
        <v>0</v>
      </c>
      <c r="O33" s="22">
        <f t="shared" si="2"/>
        <v>100</v>
      </c>
    </row>
    <row r="34" spans="2:15" ht="15">
      <c r="B34" s="14" t="s">
        <v>21</v>
      </c>
      <c r="C34" s="14"/>
      <c r="J34" s="19">
        <f t="shared" si="0"/>
        <v>0.5571305937500673</v>
      </c>
      <c r="K34" s="19">
        <f t="shared" si="1"/>
        <v>0.13286652503813884</v>
      </c>
      <c r="L34" s="19">
        <f t="shared" si="3"/>
        <v>0.711280896917368</v>
      </c>
      <c r="M34" s="19">
        <f t="shared" si="4"/>
        <v>0.552850529358576</v>
      </c>
      <c r="N34" s="22">
        <f aca="true" t="shared" si="5" ref="N34:N63">B57-100</f>
        <v>5</v>
      </c>
      <c r="O34" s="22">
        <f t="shared" si="2"/>
        <v>105</v>
      </c>
    </row>
    <row r="35" spans="2:15" ht="15">
      <c r="B35" s="14" t="s">
        <v>24</v>
      </c>
      <c r="C35" s="14" t="s">
        <v>25</v>
      </c>
      <c r="J35" s="19">
        <f t="shared" si="0"/>
        <v>0.666779322137857</v>
      </c>
      <c r="K35" s="19">
        <f t="shared" si="1"/>
        <v>0.24251525342592845</v>
      </c>
      <c r="L35" s="19">
        <f t="shared" si="3"/>
        <v>0.747543448667219</v>
      </c>
      <c r="M35" s="19">
        <f t="shared" si="4"/>
        <v>0.5958095304778263</v>
      </c>
      <c r="N35" s="22">
        <f t="shared" si="5"/>
        <v>10</v>
      </c>
      <c r="O35" s="22">
        <f t="shared" si="2"/>
        <v>110</v>
      </c>
    </row>
    <row r="36" spans="2:15" ht="15">
      <c r="B36" s="15">
        <v>0</v>
      </c>
      <c r="C36" s="17">
        <v>0</v>
      </c>
      <c r="J36" s="19">
        <f t="shared" si="0"/>
        <v>0.7715531313029604</v>
      </c>
      <c r="K36" s="19">
        <f t="shared" si="1"/>
        <v>0.3472890625910319</v>
      </c>
      <c r="L36" s="19">
        <f t="shared" si="3"/>
        <v>0.7798104287317815</v>
      </c>
      <c r="M36" s="19">
        <f t="shared" si="4"/>
        <v>0.6358129165768623</v>
      </c>
      <c r="N36" s="22">
        <f t="shared" si="5"/>
        <v>15</v>
      </c>
      <c r="O36" s="22">
        <f t="shared" si="2"/>
        <v>115</v>
      </c>
    </row>
    <row r="37" spans="2:15" ht="15">
      <c r="B37" s="15">
        <v>5</v>
      </c>
      <c r="C37" s="16">
        <f aca="true" t="shared" si="6" ref="C37:C68">L14*B37-M14*K$9</f>
        <v>5.2446580764045536E-12</v>
      </c>
      <c r="J37" s="19">
        <f t="shared" si="0"/>
        <v>0.871867104503678</v>
      </c>
      <c r="K37" s="19">
        <f t="shared" si="1"/>
        <v>0.4476030357917495</v>
      </c>
      <c r="L37" s="19">
        <f t="shared" si="3"/>
        <v>0.8083595593719962</v>
      </c>
      <c r="M37" s="19">
        <f t="shared" si="4"/>
        <v>0.6727801440858625</v>
      </c>
      <c r="N37" s="22">
        <f t="shared" si="5"/>
        <v>20</v>
      </c>
      <c r="O37" s="22">
        <f t="shared" si="2"/>
        <v>120</v>
      </c>
    </row>
    <row r="38" spans="2:15" ht="15">
      <c r="B38" s="15">
        <f aca="true" t="shared" si="7" ref="B38:B69">B37+5</f>
        <v>10</v>
      </c>
      <c r="C38" s="16">
        <f t="shared" si="6"/>
        <v>2.280583765963944E-07</v>
      </c>
      <c r="J38" s="19">
        <f t="shared" si="0"/>
        <v>0.9680854683264531</v>
      </c>
      <c r="K38" s="19">
        <f t="shared" si="1"/>
        <v>0.5438213996145247</v>
      </c>
      <c r="L38" s="19">
        <f t="shared" si="3"/>
        <v>0.8334991566588297</v>
      </c>
      <c r="M38" s="19">
        <f t="shared" si="4"/>
        <v>0.7067178093339815</v>
      </c>
      <c r="N38" s="22">
        <f t="shared" si="5"/>
        <v>25</v>
      </c>
      <c r="O38" s="22">
        <f t="shared" si="2"/>
        <v>125</v>
      </c>
    </row>
    <row r="39" spans="2:15" ht="15">
      <c r="B39" s="15">
        <f t="shared" si="7"/>
        <v>15</v>
      </c>
      <c r="C39" s="16">
        <f t="shared" si="6"/>
        <v>3.655127760610218E-05</v>
      </c>
      <c r="J39" s="19">
        <f t="shared" si="0"/>
        <v>1.0605295757719786</v>
      </c>
      <c r="K39" s="19">
        <f t="shared" si="1"/>
        <v>0.63626550706005</v>
      </c>
      <c r="L39" s="19">
        <f t="shared" si="3"/>
        <v>0.855548128932193</v>
      </c>
      <c r="M39" s="19">
        <f t="shared" si="4"/>
        <v>0.7376983085397899</v>
      </c>
      <c r="N39" s="22">
        <f t="shared" si="5"/>
        <v>30</v>
      </c>
      <c r="O39" s="22">
        <f t="shared" si="2"/>
        <v>130</v>
      </c>
    </row>
    <row r="40" spans="2:15" ht="15">
      <c r="B40" s="15">
        <f t="shared" si="7"/>
        <v>20</v>
      </c>
      <c r="C40" s="16">
        <f t="shared" si="6"/>
        <v>0.000803130922529708</v>
      </c>
      <c r="J40" s="19">
        <f t="shared" si="0"/>
        <v>1.1494843819082303</v>
      </c>
      <c r="K40" s="19">
        <f t="shared" si="1"/>
        <v>0.7252203131963018</v>
      </c>
      <c r="L40" s="19">
        <f t="shared" si="3"/>
        <v>0.8748218484138166</v>
      </c>
      <c r="M40" s="19">
        <f t="shared" si="4"/>
        <v>0.7658415585140415</v>
      </c>
      <c r="N40" s="22">
        <f t="shared" si="5"/>
        <v>35</v>
      </c>
      <c r="O40" s="22">
        <f t="shared" si="2"/>
        <v>135</v>
      </c>
    </row>
    <row r="41" spans="2:15" ht="15">
      <c r="B41" s="15">
        <f t="shared" si="7"/>
        <v>25</v>
      </c>
      <c r="C41" s="16">
        <f t="shared" si="6"/>
        <v>0.006627300498121096</v>
      </c>
      <c r="J41" s="19">
        <f t="shared" si="0"/>
        <v>1.2352037412715806</v>
      </c>
      <c r="K41" s="19">
        <f t="shared" si="1"/>
        <v>0.810939672559652</v>
      </c>
      <c r="L41" s="19">
        <f t="shared" si="3"/>
        <v>0.8916226563810388</v>
      </c>
      <c r="M41" s="19">
        <f t="shared" si="4"/>
        <v>0.7912998420161261</v>
      </c>
      <c r="N41" s="22">
        <f t="shared" si="5"/>
        <v>40</v>
      </c>
      <c r="O41" s="22">
        <f t="shared" si="2"/>
        <v>140</v>
      </c>
    </row>
    <row r="42" spans="2:15" ht="15">
      <c r="B42" s="15">
        <f t="shared" si="7"/>
        <v>30</v>
      </c>
      <c r="C42" s="16">
        <f t="shared" si="6"/>
        <v>0.03101120431718815</v>
      </c>
      <c r="J42" s="19">
        <f t="shared" si="0"/>
        <v>1.3179147752693634</v>
      </c>
      <c r="K42" s="19">
        <f t="shared" si="1"/>
        <v>0.8936507065574348</v>
      </c>
      <c r="L42" s="19">
        <f t="shared" si="3"/>
        <v>0.9062339104978063</v>
      </c>
      <c r="M42" s="19">
        <f t="shared" si="4"/>
        <v>0.81424559643745</v>
      </c>
      <c r="N42" s="22">
        <f t="shared" si="5"/>
        <v>45</v>
      </c>
      <c r="O42" s="22">
        <f t="shared" si="2"/>
        <v>145</v>
      </c>
    </row>
    <row r="43" spans="2:15" ht="15">
      <c r="B43" s="15">
        <f t="shared" si="7"/>
        <v>35</v>
      </c>
      <c r="C43" s="16">
        <f t="shared" si="6"/>
        <v>0.10099988865121468</v>
      </c>
      <c r="J43" s="19">
        <f t="shared" si="0"/>
        <v>1.3978214988780984</v>
      </c>
      <c r="K43" s="19">
        <f t="shared" si="1"/>
        <v>0.9735574301661698</v>
      </c>
      <c r="L43" s="19">
        <f t="shared" si="3"/>
        <v>0.9189166616562234</v>
      </c>
      <c r="M43" s="19">
        <f t="shared" si="4"/>
        <v>0.8348618340827275</v>
      </c>
      <c r="N43" s="22">
        <f t="shared" si="5"/>
        <v>50</v>
      </c>
      <c r="O43" s="22">
        <f t="shared" si="2"/>
        <v>150</v>
      </c>
    </row>
    <row r="44" spans="2:15" ht="15">
      <c r="B44" s="15">
        <f t="shared" si="7"/>
        <v>40</v>
      </c>
      <c r="C44" s="16">
        <f t="shared" si="6"/>
        <v>0.2568740029149863</v>
      </c>
      <c r="J44" s="19">
        <f t="shared" si="0"/>
        <v>1.4751078524515726</v>
      </c>
      <c r="K44" s="19">
        <f t="shared" si="1"/>
        <v>1.050843783739644</v>
      </c>
      <c r="L44" s="19">
        <f t="shared" si="3"/>
        <v>0.9299082251698607</v>
      </c>
      <c r="M44" s="19">
        <f t="shared" si="4"/>
        <v>0.8533348285123727</v>
      </c>
      <c r="N44" s="22">
        <f t="shared" si="5"/>
        <v>55</v>
      </c>
      <c r="O44" s="22">
        <f t="shared" si="2"/>
        <v>155</v>
      </c>
    </row>
    <row r="45" spans="2:15" ht="15">
      <c r="B45" s="15">
        <f t="shared" si="7"/>
        <v>45</v>
      </c>
      <c r="C45" s="16">
        <f t="shared" si="6"/>
        <v>0.5473167051310961</v>
      </c>
      <c r="J45" s="19">
        <f t="shared" si="0"/>
        <v>1.5499402520251913</v>
      </c>
      <c r="K45" s="19">
        <f t="shared" si="1"/>
        <v>1.1256761833132627</v>
      </c>
      <c r="L45" s="19">
        <f t="shared" si="3"/>
        <v>0.9394220713711663</v>
      </c>
      <c r="M45" s="19">
        <f t="shared" si="4"/>
        <v>0.8698486958262167</v>
      </c>
      <c r="N45" s="22">
        <f t="shared" si="5"/>
        <v>60</v>
      </c>
      <c r="O45" s="22">
        <f t="shared" si="2"/>
        <v>160</v>
      </c>
    </row>
    <row r="46" spans="2:15" ht="15">
      <c r="B46" s="15">
        <f t="shared" si="7"/>
        <v>50</v>
      </c>
      <c r="C46" s="16">
        <f t="shared" si="6"/>
        <v>1.0225866555807706</v>
      </c>
      <c r="J46" s="19">
        <f aca="true" t="shared" si="8" ref="J46:J63">LN(B69/K$9)/(0.01*E$7*E$5^0.5)+0.01*E$7*E$5^0.5/2</f>
        <v>1.6224697470639224</v>
      </c>
      <c r="K46" s="19">
        <f aca="true" t="shared" si="9" ref="K46:K63">(J46-0.01*E$7*E$5^0.5)</f>
        <v>1.1982056783519939</v>
      </c>
      <c r="L46" s="19">
        <f t="shared" si="3"/>
        <v>0.9476485971595459</v>
      </c>
      <c r="M46" s="19">
        <f t="shared" si="4"/>
        <v>0.8845815223342766</v>
      </c>
      <c r="N46" s="22">
        <f t="shared" si="5"/>
        <v>65</v>
      </c>
      <c r="O46" s="22">
        <f aca="true" t="shared" si="10" ref="O46:O63">B69</f>
        <v>165</v>
      </c>
    </row>
    <row r="47" spans="2:15" ht="15">
      <c r="B47" s="15">
        <f t="shared" si="7"/>
        <v>55</v>
      </c>
      <c r="C47" s="16">
        <f t="shared" si="6"/>
        <v>1.728226670075471</v>
      </c>
      <c r="J47" s="19">
        <f t="shared" si="8"/>
        <v>1.6928338560027612</v>
      </c>
      <c r="K47" s="19">
        <f t="shared" si="9"/>
        <v>1.2685697872908326</v>
      </c>
      <c r="L47" s="19">
        <f t="shared" si="3"/>
        <v>0.9547564518133218</v>
      </c>
      <c r="M47" s="19">
        <f t="shared" si="4"/>
        <v>0.8977027271591276</v>
      </c>
      <c r="N47" s="22">
        <f t="shared" si="5"/>
        <v>70</v>
      </c>
      <c r="O47" s="22">
        <f t="shared" si="10"/>
        <v>170</v>
      </c>
    </row>
    <row r="48" spans="2:15" ht="15">
      <c r="B48" s="15">
        <f t="shared" si="7"/>
        <v>60</v>
      </c>
      <c r="C48" s="16">
        <f t="shared" si="6"/>
        <v>2.7007102951937334</v>
      </c>
      <c r="J48" s="19">
        <f t="shared" si="8"/>
        <v>1.7611581356460007</v>
      </c>
      <c r="K48" s="19">
        <f t="shared" si="9"/>
        <v>1.336894066934072</v>
      </c>
      <c r="L48" s="19">
        <f t="shared" si="3"/>
        <v>0.960894179220883</v>
      </c>
      <c r="M48" s="19">
        <f t="shared" si="4"/>
        <v>0.9093713911162822</v>
      </c>
      <c r="N48" s="22">
        <f t="shared" si="5"/>
        <v>75</v>
      </c>
      <c r="O48" s="22">
        <f t="shared" si="10"/>
        <v>175</v>
      </c>
    </row>
    <row r="49" spans="2:15" ht="15">
      <c r="B49" s="15">
        <f t="shared" si="7"/>
        <v>65</v>
      </c>
      <c r="C49" s="16">
        <f t="shared" si="6"/>
        <v>3.96532470825057</v>
      </c>
      <c r="J49" s="19">
        <f t="shared" si="8"/>
        <v>1.8275575294297437</v>
      </c>
      <c r="K49" s="19">
        <f t="shared" si="9"/>
        <v>1.4032934607178151</v>
      </c>
      <c r="L49" s="19">
        <f t="shared" si="3"/>
        <v>0.9661920076405444</v>
      </c>
      <c r="M49" s="19">
        <f t="shared" si="4"/>
        <v>0.9197353262960941</v>
      </c>
      <c r="N49" s="22">
        <f t="shared" si="5"/>
        <v>80</v>
      </c>
      <c r="O49" s="22">
        <f t="shared" si="10"/>
        <v>180</v>
      </c>
    </row>
    <row r="50" spans="2:15" ht="15">
      <c r="B50" s="15">
        <f t="shared" si="7"/>
        <v>70</v>
      </c>
      <c r="C50" s="16">
        <f t="shared" si="6"/>
        <v>5.535930242265653</v>
      </c>
      <c r="J50" s="19">
        <f t="shared" si="8"/>
        <v>1.8921375309163133</v>
      </c>
      <c r="K50" s="19">
        <f t="shared" si="9"/>
        <v>1.4678734622043847</v>
      </c>
      <c r="L50" s="19">
        <f t="shared" si="3"/>
        <v>0.9707636705310769</v>
      </c>
      <c r="M50" s="19">
        <f t="shared" si="4"/>
        <v>0.9289307010291742</v>
      </c>
      <c r="N50" s="22">
        <f t="shared" si="5"/>
        <v>85</v>
      </c>
      <c r="O50" s="22">
        <f t="shared" si="10"/>
        <v>185</v>
      </c>
    </row>
    <row r="51" spans="2:15" ht="15">
      <c r="B51" s="15">
        <f t="shared" si="7"/>
        <v>75</v>
      </c>
      <c r="C51" s="16">
        <f t="shared" si="6"/>
        <v>7.4159979899782265</v>
      </c>
      <c r="J51" s="19">
        <f t="shared" si="8"/>
        <v>1.9549951920968285</v>
      </c>
      <c r="K51" s="19">
        <f t="shared" si="9"/>
        <v>1.5307311233849</v>
      </c>
      <c r="L51" s="19">
        <f t="shared" si="3"/>
        <v>0.9747081811214562</v>
      </c>
      <c r="M51" s="19">
        <f t="shared" si="4"/>
        <v>0.9370820708068357</v>
      </c>
      <c r="N51" s="22">
        <f t="shared" si="5"/>
        <v>90</v>
      </c>
      <c r="O51" s="22">
        <f t="shared" si="10"/>
        <v>190</v>
      </c>
    </row>
    <row r="52" spans="2:15" ht="15">
      <c r="B52" s="15">
        <f t="shared" si="7"/>
        <v>80</v>
      </c>
      <c r="C52" s="16">
        <f t="shared" si="6"/>
        <v>9.600345238414416</v>
      </c>
      <c r="J52" s="19">
        <f t="shared" si="8"/>
        <v>2.016220000698044</v>
      </c>
      <c r="K52" s="19">
        <f t="shared" si="9"/>
        <v>1.5919559319861154</v>
      </c>
      <c r="L52" s="19">
        <f t="shared" si="3"/>
        <v>0.9781115120518915</v>
      </c>
      <c r="M52" s="19">
        <f t="shared" si="4"/>
        <v>0.944302696678547</v>
      </c>
      <c r="N52" s="22">
        <f t="shared" si="5"/>
        <v>95</v>
      </c>
      <c r="O52" s="22">
        <f t="shared" si="10"/>
        <v>195</v>
      </c>
    </row>
    <row r="53" spans="2:15" ht="15">
      <c r="B53" s="15">
        <f t="shared" si="7"/>
        <v>85</v>
      </c>
      <c r="C53" s="16">
        <f t="shared" si="6"/>
        <v>12.077118335653473</v>
      </c>
      <c r="J53" s="19">
        <f t="shared" si="8"/>
        <v>2.0758946463996115</v>
      </c>
      <c r="K53" s="19">
        <f t="shared" si="9"/>
        <v>1.651630577687683</v>
      </c>
      <c r="L53" s="19">
        <f t="shared" si="3"/>
        <v>0.9810481520129062</v>
      </c>
      <c r="M53" s="19">
        <f t="shared" si="4"/>
        <v>0.9506950586801213</v>
      </c>
      <c r="N53" s="22">
        <f t="shared" si="5"/>
        <v>100</v>
      </c>
      <c r="O53" s="22">
        <f t="shared" si="10"/>
        <v>200</v>
      </c>
    </row>
    <row r="54" spans="2:15" ht="15">
      <c r="B54" s="15">
        <f t="shared" si="7"/>
        <v>90</v>
      </c>
      <c r="C54" s="16">
        <f t="shared" si="6"/>
        <v>14.829723751264105</v>
      </c>
      <c r="J54" s="19">
        <f t="shared" si="8"/>
        <v>2.1340956924258245</v>
      </c>
      <c r="K54" s="19">
        <f t="shared" si="9"/>
        <v>1.709831623713896</v>
      </c>
      <c r="L54" s="19">
        <f t="shared" si="3"/>
        <v>0.9835825257857873</v>
      </c>
      <c r="M54" s="19">
        <f t="shared" si="4"/>
        <v>0.9563514933091433</v>
      </c>
      <c r="N54" s="22">
        <f t="shared" si="5"/>
        <v>105</v>
      </c>
      <c r="O54" s="22">
        <f t="shared" si="10"/>
        <v>205</v>
      </c>
    </row>
    <row r="55" spans="2:15" ht="15">
      <c r="B55" s="15">
        <f t="shared" si="7"/>
        <v>95</v>
      </c>
      <c r="C55" s="16">
        <f t="shared" si="6"/>
        <v>17.838537810452507</v>
      </c>
      <c r="J55" s="19">
        <f t="shared" si="8"/>
        <v>2.190894166197646</v>
      </c>
      <c r="K55" s="19">
        <f t="shared" si="9"/>
        <v>1.7666300974857174</v>
      </c>
      <c r="L55" s="19">
        <f t="shared" si="3"/>
        <v>0.9857702739963057</v>
      </c>
      <c r="M55" s="19">
        <f t="shared" si="4"/>
        <v>0.9613549014673535</v>
      </c>
      <c r="N55" s="22">
        <f t="shared" si="5"/>
        <v>110</v>
      </c>
      <c r="O55" s="22">
        <f t="shared" si="10"/>
        <v>210</v>
      </c>
    </row>
    <row r="56" spans="2:15" ht="15">
      <c r="B56" s="15">
        <f t="shared" si="7"/>
        <v>100</v>
      </c>
      <c r="C56" s="16">
        <f t="shared" si="6"/>
        <v>21.082320612288626</v>
      </c>
      <c r="J56" s="19">
        <f t="shared" si="8"/>
        <v>2.246356080475782</v>
      </c>
      <c r="K56" s="19">
        <f t="shared" si="9"/>
        <v>1.8220920117638535</v>
      </c>
      <c r="L56" s="19">
        <f t="shared" si="3"/>
        <v>0.9876593954427334</v>
      </c>
      <c r="M56" s="19">
        <f t="shared" si="4"/>
        <v>0.9657794871968062</v>
      </c>
      <c r="N56" s="22">
        <f t="shared" si="5"/>
        <v>115</v>
      </c>
      <c r="O56" s="22">
        <f t="shared" si="10"/>
        <v>215</v>
      </c>
    </row>
    <row r="57" spans="2:15" ht="15">
      <c r="B57" s="15">
        <f t="shared" si="7"/>
        <v>105</v>
      </c>
      <c r="C57" s="16">
        <f t="shared" si="6"/>
        <v>24.53932144538704</v>
      </c>
      <c r="J57" s="19">
        <f t="shared" si="8"/>
        <v>2.3005428945854356</v>
      </c>
      <c r="K57" s="19">
        <f t="shared" si="9"/>
        <v>1.876278825873507</v>
      </c>
      <c r="L57" s="19">
        <f t="shared" si="3"/>
        <v>0.9892912589756764</v>
      </c>
      <c r="M57" s="19">
        <f t="shared" si="4"/>
        <v>0.9696914985023407</v>
      </c>
      <c r="N57" s="22">
        <f t="shared" si="5"/>
        <v>120</v>
      </c>
      <c r="O57" s="22">
        <f t="shared" si="10"/>
        <v>220</v>
      </c>
    </row>
    <row r="58" spans="2:15" ht="15">
      <c r="B58" s="15">
        <f t="shared" si="7"/>
        <v>110</v>
      </c>
      <c r="C58" s="16">
        <f t="shared" si="6"/>
        <v>28.188098584430264</v>
      </c>
      <c r="J58" s="19">
        <f t="shared" si="8"/>
        <v>2.353511923804164</v>
      </c>
      <c r="K58" s="19">
        <f t="shared" si="9"/>
        <v>1.9292478550922354</v>
      </c>
      <c r="L58" s="19">
        <f t="shared" si="3"/>
        <v>0.9907014942921689</v>
      </c>
      <c r="M58" s="19">
        <f t="shared" si="4"/>
        <v>0.9731499500890918</v>
      </c>
      <c r="N58" s="22">
        <f t="shared" si="5"/>
        <v>125</v>
      </c>
      <c r="O58" s="22">
        <f t="shared" si="10"/>
        <v>225</v>
      </c>
    </row>
    <row r="59" spans="2:15" ht="15">
      <c r="B59" s="15">
        <f t="shared" si="7"/>
        <v>115</v>
      </c>
      <c r="C59" s="16">
        <f t="shared" si="6"/>
        <v>32.008093492194575</v>
      </c>
      <c r="J59" s="19">
        <f t="shared" si="8"/>
        <v>2.405316703750539</v>
      </c>
      <c r="K59" s="19">
        <f t="shared" si="9"/>
        <v>1.9810526350386106</v>
      </c>
      <c r="L59" s="19">
        <f t="shared" si="3"/>
        <v>0.9919207721832317</v>
      </c>
      <c r="M59" s="19">
        <f t="shared" si="4"/>
        <v>0.9762073144034629</v>
      </c>
      <c r="N59" s="22">
        <f t="shared" si="5"/>
        <v>130</v>
      </c>
      <c r="O59" s="22">
        <f t="shared" si="10"/>
        <v>230</v>
      </c>
    </row>
    <row r="60" spans="2:15" ht="15">
      <c r="B60" s="15">
        <f t="shared" si="7"/>
        <v>120</v>
      </c>
      <c r="C60" s="16">
        <f t="shared" si="6"/>
        <v>35.98000480392639</v>
      </c>
      <c r="J60" s="19">
        <f t="shared" si="8"/>
        <v>2.4560073155816484</v>
      </c>
      <c r="K60" s="19">
        <f t="shared" si="9"/>
        <v>2.03174324686972</v>
      </c>
      <c r="L60" s="19">
        <f t="shared" si="3"/>
        <v>0.9929754851286237</v>
      </c>
      <c r="M60" s="19">
        <f t="shared" si="4"/>
        <v>0.9789101723385325</v>
      </c>
      <c r="N60" s="22">
        <f t="shared" si="5"/>
        <v>135</v>
      </c>
      <c r="O60" s="22">
        <f t="shared" si="10"/>
        <v>235</v>
      </c>
    </row>
    <row r="61" spans="2:15" ht="15">
      <c r="B61" s="15">
        <f t="shared" si="7"/>
        <v>125</v>
      </c>
      <c r="C61" s="16">
        <f t="shared" si="6"/>
        <v>40.086005980632024</v>
      </c>
      <c r="J61" s="19">
        <f t="shared" si="8"/>
        <v>2.505630676951257</v>
      </c>
      <c r="K61" s="19">
        <f t="shared" si="9"/>
        <v>2.0813666082393283</v>
      </c>
      <c r="L61" s="19">
        <f t="shared" si="3"/>
        <v>0.9938883389458169</v>
      </c>
      <c r="M61" s="19">
        <f t="shared" si="4"/>
        <v>0.9812998186776192</v>
      </c>
      <c r="N61" s="22">
        <f t="shared" si="5"/>
        <v>140</v>
      </c>
      <c r="O61" s="22">
        <f t="shared" si="10"/>
        <v>240</v>
      </c>
    </row>
    <row r="62" spans="2:15" ht="15">
      <c r="B62" s="15">
        <f t="shared" si="7"/>
        <v>130</v>
      </c>
      <c r="C62" s="16">
        <f t="shared" si="6"/>
        <v>44.30984555576197</v>
      </c>
      <c r="J62" s="19">
        <f t="shared" si="8"/>
        <v>2.5542308029655483</v>
      </c>
      <c r="K62" s="19">
        <f t="shared" si="9"/>
        <v>2.1299667342536197</v>
      </c>
      <c r="L62" s="19">
        <f t="shared" si="3"/>
        <v>0.9946788656740415</v>
      </c>
      <c r="M62" s="19">
        <f t="shared" si="4"/>
        <v>0.9834128200733545</v>
      </c>
      <c r="N62" s="22">
        <f t="shared" si="5"/>
        <v>145</v>
      </c>
      <c r="O62" s="22">
        <f t="shared" si="10"/>
        <v>245</v>
      </c>
    </row>
    <row r="63" spans="2:15" ht="15">
      <c r="B63" s="15">
        <f t="shared" si="7"/>
        <v>135</v>
      </c>
      <c r="C63" s="16">
        <f t="shared" si="6"/>
        <v>48.636862595816126</v>
      </c>
      <c r="J63" s="19">
        <f t="shared" si="8"/>
        <v>2.6018490407740322</v>
      </c>
      <c r="K63" s="19">
        <f t="shared" si="9"/>
        <v>2.1775849720621037</v>
      </c>
      <c r="L63" s="19">
        <f t="shared" si="3"/>
        <v>0.9953638671512242</v>
      </c>
      <c r="M63" s="19">
        <f t="shared" si="4"/>
        <v>0.9852815253146024</v>
      </c>
      <c r="N63" s="22">
        <f t="shared" si="5"/>
        <v>150</v>
      </c>
      <c r="O63" s="22">
        <f t="shared" si="10"/>
        <v>250</v>
      </c>
    </row>
    <row r="64" spans="2:16" ht="15">
      <c r="B64" s="15">
        <f t="shared" si="7"/>
        <v>140</v>
      </c>
      <c r="C64" s="16">
        <f t="shared" si="6"/>
        <v>53.053943592563016</v>
      </c>
      <c r="J64" s="11"/>
      <c r="K64" s="11"/>
      <c r="L64" s="11"/>
      <c r="M64" s="11"/>
      <c r="N64" s="12"/>
      <c r="O64" s="12"/>
      <c r="P64" s="13"/>
    </row>
    <row r="65" spans="2:16" ht="15">
      <c r="B65" s="15">
        <f t="shared" si="7"/>
        <v>145</v>
      </c>
      <c r="C65" s="16">
        <f t="shared" si="6"/>
        <v>57.54944115483953</v>
      </c>
      <c r="J65" s="11"/>
      <c r="K65" s="11"/>
      <c r="L65" s="11"/>
      <c r="M65" s="11"/>
      <c r="N65" s="12"/>
      <c r="O65" s="12"/>
      <c r="P65" s="13"/>
    </row>
    <row r="66" spans="2:16" ht="15">
      <c r="B66" s="15">
        <f t="shared" si="7"/>
        <v>150</v>
      </c>
      <c r="C66" s="16">
        <f t="shared" si="6"/>
        <v>62.11306985317479</v>
      </c>
      <c r="J66" s="11"/>
      <c r="K66" s="11"/>
      <c r="L66" s="11"/>
      <c r="M66" s="11"/>
      <c r="N66" s="12"/>
      <c r="O66" s="12"/>
      <c r="P66" s="13"/>
    </row>
    <row r="67" spans="2:16" ht="15">
      <c r="B67" s="15">
        <f t="shared" si="7"/>
        <v>155</v>
      </c>
      <c r="C67" s="16">
        <f t="shared" si="6"/>
        <v>66.73579045576172</v>
      </c>
      <c r="J67" s="11"/>
      <c r="K67" s="11"/>
      <c r="L67" s="11"/>
      <c r="M67" s="11"/>
      <c r="N67" s="12"/>
      <c r="O67" s="12"/>
      <c r="P67" s="13"/>
    </row>
    <row r="68" spans="2:16" ht="15">
      <c r="B68" s="15">
        <f t="shared" si="7"/>
        <v>160</v>
      </c>
      <c r="C68" s="16">
        <f t="shared" si="6"/>
        <v>71.40969052811978</v>
      </c>
      <c r="J68" s="11"/>
      <c r="K68" s="11"/>
      <c r="L68" s="11"/>
      <c r="M68" s="11"/>
      <c r="N68" s="12"/>
      <c r="O68" s="12"/>
      <c r="P68" s="13"/>
    </row>
    <row r="69" spans="2:16" ht="15">
      <c r="B69" s="15">
        <f t="shared" si="7"/>
        <v>165</v>
      </c>
      <c r="C69" s="16">
        <f aca="true" t="shared" si="11" ref="C69:C86">L46*B69-M46*K$9</f>
        <v>76.12786684567641</v>
      </c>
      <c r="J69" s="11"/>
      <c r="K69" s="11"/>
      <c r="L69" s="11"/>
      <c r="M69" s="11"/>
      <c r="N69" s="12"/>
      <c r="O69" s="12"/>
      <c r="P69" s="13"/>
    </row>
    <row r="70" spans="2:16" ht="15">
      <c r="B70" s="15">
        <f aca="true" t="shared" si="12" ref="B70:B86">B69+5</f>
        <v>170</v>
      </c>
      <c r="C70" s="16">
        <f t="shared" si="11"/>
        <v>80.88431316571345</v>
      </c>
      <c r="J70" s="11"/>
      <c r="K70" s="11"/>
      <c r="L70" s="11"/>
      <c r="M70" s="11"/>
      <c r="N70" s="12"/>
      <c r="O70" s="12"/>
      <c r="P70" s="13"/>
    </row>
    <row r="71" spans="2:16" ht="15">
      <c r="B71" s="15">
        <f t="shared" si="12"/>
        <v>175</v>
      </c>
      <c r="C71" s="16">
        <f t="shared" si="11"/>
        <v>85.67381550276727</v>
      </c>
      <c r="J71" s="11"/>
      <c r="K71" s="11"/>
      <c r="L71" s="11"/>
      <c r="M71" s="11"/>
      <c r="N71" s="12"/>
      <c r="O71" s="12"/>
      <c r="P71" s="13"/>
    </row>
    <row r="72" spans="2:16" ht="15">
      <c r="B72" s="15">
        <f t="shared" si="12"/>
        <v>180</v>
      </c>
      <c r="C72" s="16">
        <f t="shared" si="11"/>
        <v>90.49185604231893</v>
      </c>
      <c r="J72" s="11"/>
      <c r="K72" s="11"/>
      <c r="L72" s="11"/>
      <c r="M72" s="11"/>
      <c r="N72" s="12"/>
      <c r="O72" s="12"/>
      <c r="P72" s="13"/>
    </row>
    <row r="73" spans="2:16" ht="15">
      <c r="B73" s="15">
        <f t="shared" si="12"/>
        <v>185</v>
      </c>
      <c r="C73" s="16">
        <f t="shared" si="11"/>
        <v>95.33452612043297</v>
      </c>
      <c r="J73" s="11"/>
      <c r="K73" s="11"/>
      <c r="L73" s="11"/>
      <c r="M73" s="11"/>
      <c r="N73" s="12"/>
      <c r="O73" s="12"/>
      <c r="P73" s="13"/>
    </row>
    <row r="74" spans="2:16" ht="15">
      <c r="B74" s="15">
        <f t="shared" si="12"/>
        <v>190</v>
      </c>
      <c r="C74" s="16">
        <f t="shared" si="11"/>
        <v>100.19844821744532</v>
      </c>
      <c r="J74" s="11"/>
      <c r="K74" s="11"/>
      <c r="L74" s="11"/>
      <c r="M74" s="11"/>
      <c r="N74" s="12"/>
      <c r="O74" s="12"/>
      <c r="P74" s="13"/>
    </row>
    <row r="75" spans="2:16" ht="15">
      <c r="B75" s="15">
        <f t="shared" si="12"/>
        <v>195</v>
      </c>
      <c r="C75" s="16">
        <f t="shared" si="11"/>
        <v>105.08070660263158</v>
      </c>
      <c r="J75" s="11"/>
      <c r="K75" s="11"/>
      <c r="L75" s="11"/>
      <c r="M75" s="11"/>
      <c r="N75" s="12"/>
      <c r="O75" s="12"/>
      <c r="P75" s="13"/>
    </row>
    <row r="76" spans="2:16" ht="15">
      <c r="B76" s="15">
        <f t="shared" si="12"/>
        <v>200</v>
      </c>
      <c r="C76" s="16">
        <f t="shared" si="11"/>
        <v>109.97878607785368</v>
      </c>
      <c r="J76" s="11"/>
      <c r="K76" s="11"/>
      <c r="L76" s="11"/>
      <c r="M76" s="11"/>
      <c r="N76" s="12"/>
      <c r="O76" s="12"/>
      <c r="P76" s="13"/>
    </row>
    <row r="77" spans="2:16" ht="15">
      <c r="B77" s="15">
        <f t="shared" si="12"/>
        <v>205</v>
      </c>
      <c r="C77" s="16">
        <f t="shared" si="11"/>
        <v>114.89051816620946</v>
      </c>
      <c r="J77" s="11"/>
      <c r="K77" s="11"/>
      <c r="L77" s="11"/>
      <c r="M77" s="11"/>
      <c r="N77" s="12"/>
      <c r="O77" s="12"/>
      <c r="P77" s="13"/>
    </row>
    <row r="78" spans="2:16" ht="15">
      <c r="B78" s="15">
        <f t="shared" si="12"/>
        <v>210</v>
      </c>
      <c r="C78" s="16">
        <f t="shared" si="11"/>
        <v>119.81403405012183</v>
      </c>
      <c r="J78" s="11"/>
      <c r="K78" s="11"/>
      <c r="L78" s="11"/>
      <c r="M78" s="11"/>
      <c r="N78" s="12"/>
      <c r="O78" s="12"/>
      <c r="P78" s="13"/>
    </row>
    <row r="79" spans="2:16" ht="15">
      <c r="B79" s="15">
        <f t="shared" si="12"/>
        <v>215</v>
      </c>
      <c r="C79" s="16">
        <f t="shared" si="11"/>
        <v>124.74772356242748</v>
      </c>
      <c r="J79" s="11"/>
      <c r="K79" s="11"/>
      <c r="L79" s="11"/>
      <c r="M79" s="11"/>
      <c r="N79" s="12"/>
      <c r="O79" s="12"/>
      <c r="P79" s="13"/>
    </row>
    <row r="80" spans="2:16" ht="15">
      <c r="B80" s="15">
        <f t="shared" si="12"/>
        <v>220</v>
      </c>
      <c r="C80" s="16">
        <f t="shared" si="11"/>
        <v>129.6901995594705</v>
      </c>
      <c r="J80" s="11"/>
      <c r="K80" s="11"/>
      <c r="L80" s="11"/>
      <c r="M80" s="11"/>
      <c r="N80" s="12"/>
      <c r="O80" s="12"/>
      <c r="P80" s="13"/>
    </row>
    <row r="81" spans="2:16" ht="15">
      <c r="B81" s="15">
        <f t="shared" si="12"/>
        <v>225</v>
      </c>
      <c r="C81" s="16">
        <f t="shared" si="11"/>
        <v>134.6402670466594</v>
      </c>
      <c r="J81" s="11"/>
      <c r="K81" s="11"/>
      <c r="L81" s="11"/>
      <c r="M81" s="11"/>
      <c r="N81" s="12"/>
      <c r="O81" s="12"/>
      <c r="P81" s="13"/>
    </row>
    <row r="82" spans="2:16" ht="15">
      <c r="B82" s="15">
        <f t="shared" si="12"/>
        <v>230</v>
      </c>
      <c r="C82" s="16">
        <f t="shared" si="11"/>
        <v>139.59689647711264</v>
      </c>
      <c r="J82" s="11"/>
      <c r="K82" s="11"/>
      <c r="L82" s="11"/>
      <c r="M82" s="11"/>
      <c r="N82" s="12"/>
      <c r="O82" s="12"/>
      <c r="P82" s="13"/>
    </row>
    <row r="83" spans="2:16" ht="15">
      <c r="B83" s="15">
        <f t="shared" si="12"/>
        <v>235</v>
      </c>
      <c r="C83" s="16">
        <f t="shared" si="11"/>
        <v>144.5592006978767</v>
      </c>
      <c r="J83" s="11"/>
      <c r="K83" s="11"/>
      <c r="L83" s="11"/>
      <c r="M83" s="11"/>
      <c r="N83" s="12"/>
      <c r="O83" s="12"/>
      <c r="P83" s="13"/>
    </row>
    <row r="84" spans="2:16" ht="15">
      <c r="B84" s="15">
        <f t="shared" si="12"/>
        <v>240</v>
      </c>
      <c r="C84" s="16">
        <f t="shared" si="11"/>
        <v>149.52641507238206</v>
      </c>
      <c r="J84" s="11"/>
      <c r="K84" s="11"/>
      <c r="L84" s="11"/>
      <c r="M84" s="11"/>
      <c r="N84" s="12"/>
      <c r="O84" s="12"/>
      <c r="P84" s="13"/>
    </row>
    <row r="85" spans="2:16" ht="15">
      <c r="B85" s="15">
        <f t="shared" si="12"/>
        <v>245</v>
      </c>
      <c r="C85" s="16">
        <f t="shared" si="11"/>
        <v>154.4978803601307</v>
      </c>
      <c r="J85" s="11"/>
      <c r="K85" s="11"/>
      <c r="L85" s="11"/>
      <c r="M85" s="11"/>
      <c r="N85" s="12"/>
      <c r="O85" s="12"/>
      <c r="P85" s="13"/>
    </row>
    <row r="86" spans="2:16" ht="15">
      <c r="B86" s="15">
        <f t="shared" si="12"/>
        <v>250</v>
      </c>
      <c r="C86" s="16">
        <f t="shared" si="11"/>
        <v>159.4730279837605</v>
      </c>
      <c r="J86" s="11"/>
      <c r="K86" s="11"/>
      <c r="L86" s="11"/>
      <c r="M86" s="11"/>
      <c r="N86" s="12"/>
      <c r="O86" s="12"/>
      <c r="P86" s="13"/>
    </row>
    <row r="87" spans="10:16" ht="12.75">
      <c r="J87" s="11"/>
      <c r="K87" s="11"/>
      <c r="L87" s="11"/>
      <c r="M87" s="11"/>
      <c r="N87" s="12"/>
      <c r="O87" s="12"/>
      <c r="P87" s="13"/>
    </row>
    <row r="88" spans="2:16" ht="12.75">
      <c r="B88" s="10"/>
      <c r="C88" s="10"/>
      <c r="D88" s="10"/>
      <c r="E88" s="10"/>
      <c r="F88" s="10"/>
      <c r="G88" s="10"/>
      <c r="H88" s="10"/>
      <c r="I88" s="10"/>
      <c r="J88" s="11"/>
      <c r="K88" s="11"/>
      <c r="L88" s="11"/>
      <c r="M88" s="11"/>
      <c r="N88" s="12"/>
      <c r="O88" s="12"/>
      <c r="P88" s="13"/>
    </row>
    <row r="89" spans="2:16" ht="12.75">
      <c r="B89" s="10"/>
      <c r="C89" s="10"/>
      <c r="D89" s="10"/>
      <c r="E89" s="10"/>
      <c r="F89" s="10"/>
      <c r="G89" s="10"/>
      <c r="H89" s="10"/>
      <c r="I89" s="10"/>
      <c r="J89" s="11"/>
      <c r="K89" s="11"/>
      <c r="L89" s="11"/>
      <c r="M89" s="11"/>
      <c r="N89" s="12"/>
      <c r="O89" s="12"/>
      <c r="P89" s="13"/>
    </row>
    <row r="90" spans="2:16" ht="12.75">
      <c r="B90" s="10"/>
      <c r="C90" s="10"/>
      <c r="D90" s="10"/>
      <c r="E90" s="10"/>
      <c r="F90" s="10"/>
      <c r="G90" s="10"/>
      <c r="H90" s="10"/>
      <c r="I90" s="10"/>
      <c r="J90" s="11"/>
      <c r="K90" s="11"/>
      <c r="L90" s="11"/>
      <c r="M90" s="11"/>
      <c r="N90" s="12"/>
      <c r="O90" s="12"/>
      <c r="P90" s="13"/>
    </row>
    <row r="91" spans="2:16" ht="12.75">
      <c r="B91" s="10"/>
      <c r="C91" s="10"/>
      <c r="D91" s="10"/>
      <c r="E91" s="10"/>
      <c r="F91" s="10"/>
      <c r="G91" s="10"/>
      <c r="H91" s="10"/>
      <c r="I91" s="10"/>
      <c r="J91" s="11"/>
      <c r="K91" s="11"/>
      <c r="L91" s="11"/>
      <c r="M91" s="11"/>
      <c r="N91" s="12"/>
      <c r="O91" s="12"/>
      <c r="P91" s="13"/>
    </row>
    <row r="92" spans="2:16" ht="12.75">
      <c r="B92" s="10"/>
      <c r="C92" s="10"/>
      <c r="D92" s="10"/>
      <c r="E92" s="10"/>
      <c r="F92" s="10"/>
      <c r="G92" s="10"/>
      <c r="H92" s="10"/>
      <c r="I92" s="10"/>
      <c r="J92" s="11"/>
      <c r="K92" s="11"/>
      <c r="L92" s="11"/>
      <c r="M92" s="11"/>
      <c r="N92" s="12"/>
      <c r="O92" s="12"/>
      <c r="P92" s="13"/>
    </row>
    <row r="93" spans="2:16" ht="12.75">
      <c r="B93" s="10"/>
      <c r="C93" s="10"/>
      <c r="D93" s="10"/>
      <c r="E93" s="10"/>
      <c r="F93" s="10"/>
      <c r="G93" s="10"/>
      <c r="H93" s="10"/>
      <c r="I93" s="10"/>
      <c r="J93" s="11"/>
      <c r="K93" s="11"/>
      <c r="L93" s="11"/>
      <c r="M93" s="11"/>
      <c r="N93" s="12"/>
      <c r="O93" s="12"/>
      <c r="P93" s="13"/>
    </row>
    <row r="94" spans="2:16" ht="12.75">
      <c r="B94" s="10"/>
      <c r="C94" s="10"/>
      <c r="D94" s="10"/>
      <c r="E94" s="10"/>
      <c r="F94" s="10"/>
      <c r="G94" s="10"/>
      <c r="H94" s="10"/>
      <c r="I94" s="10"/>
      <c r="J94" s="11"/>
      <c r="K94" s="11"/>
      <c r="L94" s="11"/>
      <c r="M94" s="11"/>
      <c r="N94" s="12"/>
      <c r="O94" s="12"/>
      <c r="P94" s="13"/>
    </row>
    <row r="95" spans="2:16" ht="12.75">
      <c r="B95" s="10"/>
      <c r="C95" s="10"/>
      <c r="D95" s="10"/>
      <c r="E95" s="10"/>
      <c r="F95" s="10"/>
      <c r="G95" s="10"/>
      <c r="H95" s="10"/>
      <c r="I95" s="10"/>
      <c r="J95" s="11"/>
      <c r="K95" s="11"/>
      <c r="L95" s="11"/>
      <c r="M95" s="11"/>
      <c r="N95" s="12"/>
      <c r="O95" s="12"/>
      <c r="P95" s="13"/>
    </row>
    <row r="96" spans="2:16" ht="12.75">
      <c r="B96" s="10"/>
      <c r="C96" s="10"/>
      <c r="D96" s="10"/>
      <c r="E96" s="10"/>
      <c r="F96" s="10"/>
      <c r="G96" s="10"/>
      <c r="H96" s="10"/>
      <c r="I96" s="10"/>
      <c r="J96" s="11"/>
      <c r="K96" s="11"/>
      <c r="L96" s="11"/>
      <c r="M96" s="11"/>
      <c r="N96" s="12"/>
      <c r="O96" s="12"/>
      <c r="P96" s="13"/>
    </row>
    <row r="97" spans="2:16" ht="12.75">
      <c r="B97" s="10"/>
      <c r="C97" s="10"/>
      <c r="D97" s="10"/>
      <c r="E97" s="10"/>
      <c r="F97" s="10"/>
      <c r="G97" s="10"/>
      <c r="H97" s="10"/>
      <c r="I97" s="10"/>
      <c r="J97" s="11"/>
      <c r="K97" s="11"/>
      <c r="L97" s="11"/>
      <c r="M97" s="11"/>
      <c r="N97" s="12"/>
      <c r="O97" s="12"/>
      <c r="P97" s="13"/>
    </row>
    <row r="98" spans="2:16" ht="12.75">
      <c r="B98" s="10"/>
      <c r="C98" s="10"/>
      <c r="D98" s="10"/>
      <c r="E98" s="10"/>
      <c r="F98" s="10"/>
      <c r="G98" s="10"/>
      <c r="H98" s="10"/>
      <c r="I98" s="10"/>
      <c r="J98" s="11"/>
      <c r="K98" s="11"/>
      <c r="L98" s="11"/>
      <c r="M98" s="11"/>
      <c r="N98" s="12"/>
      <c r="O98" s="12"/>
      <c r="P98" s="13"/>
    </row>
    <row r="99" spans="2:16" ht="12.75">
      <c r="B99" s="10"/>
      <c r="C99" s="10"/>
      <c r="D99" s="10"/>
      <c r="E99" s="10"/>
      <c r="F99" s="10"/>
      <c r="G99" s="10"/>
      <c r="H99" s="10"/>
      <c r="I99" s="10"/>
      <c r="J99" s="11"/>
      <c r="K99" s="11"/>
      <c r="L99" s="11"/>
      <c r="M99" s="11"/>
      <c r="N99" s="12"/>
      <c r="O99" s="12"/>
      <c r="P99" s="13"/>
    </row>
    <row r="100" spans="2:16" ht="12.75">
      <c r="B100" s="10"/>
      <c r="C100" s="10"/>
      <c r="D100" s="10"/>
      <c r="E100" s="10"/>
      <c r="F100" s="10"/>
      <c r="G100" s="10"/>
      <c r="H100" s="10"/>
      <c r="I100" s="10"/>
      <c r="J100" s="11"/>
      <c r="K100" s="11"/>
      <c r="L100" s="11"/>
      <c r="M100" s="11"/>
      <c r="N100" s="12"/>
      <c r="O100" s="12"/>
      <c r="P100" s="13"/>
    </row>
    <row r="101" spans="2:16" ht="12.75">
      <c r="B101" s="10"/>
      <c r="C101" s="10"/>
      <c r="D101" s="10"/>
      <c r="E101" s="10"/>
      <c r="F101" s="10"/>
      <c r="G101" s="10"/>
      <c r="H101" s="10"/>
      <c r="I101" s="10"/>
      <c r="J101" s="11"/>
      <c r="K101" s="11"/>
      <c r="L101" s="11"/>
      <c r="M101" s="11"/>
      <c r="N101" s="12"/>
      <c r="O101" s="12"/>
      <c r="P101" s="13"/>
    </row>
    <row r="102" spans="2:16" ht="12.75">
      <c r="B102" s="10"/>
      <c r="C102" s="10"/>
      <c r="D102" s="10"/>
      <c r="E102" s="10"/>
      <c r="F102" s="10"/>
      <c r="G102" s="10"/>
      <c r="H102" s="10"/>
      <c r="I102" s="10"/>
      <c r="J102" s="11"/>
      <c r="K102" s="11"/>
      <c r="L102" s="11"/>
      <c r="M102" s="11"/>
      <c r="N102" s="12"/>
      <c r="O102" s="12"/>
      <c r="P102" s="13"/>
    </row>
    <row r="103" spans="2:16" ht="12.75">
      <c r="B103" s="10"/>
      <c r="C103" s="10"/>
      <c r="D103" s="10"/>
      <c r="E103" s="10"/>
      <c r="F103" s="10"/>
      <c r="G103" s="10"/>
      <c r="H103" s="10"/>
      <c r="I103" s="10"/>
      <c r="J103" s="11"/>
      <c r="K103" s="11"/>
      <c r="L103" s="11"/>
      <c r="M103" s="11"/>
      <c r="N103" s="12"/>
      <c r="O103" s="12"/>
      <c r="P103" s="13"/>
    </row>
    <row r="104" spans="2:16" ht="12.75">
      <c r="B104" s="10"/>
      <c r="C104" s="10"/>
      <c r="D104" s="10"/>
      <c r="E104" s="10"/>
      <c r="F104" s="10"/>
      <c r="G104" s="10"/>
      <c r="H104" s="10"/>
      <c r="I104" s="10"/>
      <c r="J104" s="11"/>
      <c r="K104" s="11"/>
      <c r="L104" s="11"/>
      <c r="M104" s="11"/>
      <c r="N104" s="12"/>
      <c r="O104" s="12"/>
      <c r="P104" s="13"/>
    </row>
    <row r="105" spans="2:16" ht="12.75"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2"/>
      <c r="O105" s="12"/>
      <c r="P105" s="13"/>
    </row>
    <row r="106" spans="2:16" ht="12.75">
      <c r="B106" s="10"/>
      <c r="C106" s="10"/>
      <c r="D106" s="10"/>
      <c r="E106" s="10"/>
      <c r="F106" s="10"/>
      <c r="G106" s="10"/>
      <c r="H106" s="10"/>
      <c r="I106" s="10"/>
      <c r="J106" s="11"/>
      <c r="K106" s="11"/>
      <c r="L106" s="11"/>
      <c r="M106" s="11"/>
      <c r="N106" s="12"/>
      <c r="O106" s="12"/>
      <c r="P106" s="13"/>
    </row>
    <row r="107" spans="2:16" ht="12.75">
      <c r="B107" s="10"/>
      <c r="C107" s="10"/>
      <c r="D107" s="10"/>
      <c r="E107" s="10"/>
      <c r="F107" s="10"/>
      <c r="G107" s="10"/>
      <c r="H107" s="10"/>
      <c r="I107" s="10"/>
      <c r="J107" s="11"/>
      <c r="K107" s="11"/>
      <c r="L107" s="11"/>
      <c r="M107" s="11"/>
      <c r="N107" s="12"/>
      <c r="O107" s="12"/>
      <c r="P107" s="13"/>
    </row>
    <row r="108" spans="2:16" ht="12.75">
      <c r="B108" s="10"/>
      <c r="C108" s="10"/>
      <c r="D108" s="10"/>
      <c r="E108" s="10"/>
      <c r="F108" s="10"/>
      <c r="G108" s="10"/>
      <c r="H108" s="10"/>
      <c r="I108" s="10"/>
      <c r="J108" s="11"/>
      <c r="K108" s="11"/>
      <c r="L108" s="11"/>
      <c r="M108" s="11"/>
      <c r="N108" s="12"/>
      <c r="O108" s="12"/>
      <c r="P108" s="13"/>
    </row>
    <row r="109" spans="2:16" ht="12.75">
      <c r="B109" s="10"/>
      <c r="C109" s="10"/>
      <c r="D109" s="10"/>
      <c r="E109" s="10"/>
      <c r="F109" s="10"/>
      <c r="G109" s="10"/>
      <c r="H109" s="10"/>
      <c r="I109" s="10"/>
      <c r="J109" s="11"/>
      <c r="K109" s="11"/>
      <c r="L109" s="11"/>
      <c r="M109" s="11"/>
      <c r="N109" s="12"/>
      <c r="O109" s="12"/>
      <c r="P109" s="13"/>
    </row>
    <row r="110" spans="2:16" ht="12.75">
      <c r="B110" s="10"/>
      <c r="C110" s="10"/>
      <c r="D110" s="10"/>
      <c r="E110" s="10"/>
      <c r="F110" s="10"/>
      <c r="G110" s="10"/>
      <c r="H110" s="10"/>
      <c r="I110" s="10"/>
      <c r="J110" s="11"/>
      <c r="K110" s="11"/>
      <c r="L110" s="11"/>
      <c r="M110" s="11"/>
      <c r="N110" s="12"/>
      <c r="O110" s="12"/>
      <c r="P110" s="13"/>
    </row>
    <row r="111" spans="2:16" ht="12.75">
      <c r="B111" s="10"/>
      <c r="C111" s="10"/>
      <c r="D111" s="10"/>
      <c r="E111" s="10"/>
      <c r="F111" s="10"/>
      <c r="G111" s="10"/>
      <c r="H111" s="10"/>
      <c r="I111" s="10"/>
      <c r="J111" s="11"/>
      <c r="K111" s="11"/>
      <c r="L111" s="11"/>
      <c r="M111" s="11"/>
      <c r="N111" s="12"/>
      <c r="O111" s="12"/>
      <c r="P111" s="13"/>
    </row>
    <row r="112" spans="2:16" ht="12.75">
      <c r="B112" s="10"/>
      <c r="C112" s="10"/>
      <c r="D112" s="10"/>
      <c r="E112" s="10"/>
      <c r="F112" s="10"/>
      <c r="G112" s="10"/>
      <c r="H112" s="10"/>
      <c r="I112" s="10"/>
      <c r="J112" s="11"/>
      <c r="K112" s="11"/>
      <c r="L112" s="11"/>
      <c r="M112" s="11"/>
      <c r="N112" s="12"/>
      <c r="O112" s="12"/>
      <c r="P112" s="13"/>
    </row>
    <row r="113" spans="10:16" ht="12.75">
      <c r="J113" s="11"/>
      <c r="K113" s="11"/>
      <c r="L113" s="11"/>
      <c r="M113" s="11"/>
      <c r="N113" s="12"/>
      <c r="O113" s="12"/>
      <c r="P113" s="13"/>
    </row>
    <row r="114" spans="10:16" ht="12.75">
      <c r="J114" s="11"/>
      <c r="K114" s="11"/>
      <c r="L114" s="11"/>
      <c r="M114" s="11"/>
      <c r="N114" s="12"/>
      <c r="O114" s="12"/>
      <c r="P114" s="13"/>
    </row>
    <row r="115" spans="10:16" ht="12.75">
      <c r="J115" s="11"/>
      <c r="K115" s="11"/>
      <c r="L115" s="11"/>
      <c r="M115" s="11"/>
      <c r="N115" s="12"/>
      <c r="O115" s="12"/>
      <c r="P115" s="13"/>
    </row>
    <row r="116" spans="10:16" ht="12.75">
      <c r="J116" s="11"/>
      <c r="K116" s="11"/>
      <c r="L116" s="11"/>
      <c r="M116" s="11"/>
      <c r="N116" s="12"/>
      <c r="O116" s="12"/>
      <c r="P116" s="13"/>
    </row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</sheetData>
  <sheetProtection sheet="1" objects="1" scenarios="1"/>
  <mergeCells count="1">
    <mergeCell ref="B2:I2"/>
  </mergeCells>
  <dataValidations count="1">
    <dataValidation type="decimal" operator="greaterThanOrEqual" allowBlank="1" showInputMessage="1" showErrorMessage="1" sqref="N10 E5:E7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Brealey</dc:creator>
  <cp:keywords/>
  <dc:description/>
  <cp:lastModifiedBy>gunveen.kaur</cp:lastModifiedBy>
  <dcterms:created xsi:type="dcterms:W3CDTF">2004-01-21T20:14:40Z</dcterms:created>
  <dcterms:modified xsi:type="dcterms:W3CDTF">2010-05-20T15:33:57Z</dcterms:modified>
  <cp:category/>
  <cp:version/>
  <cp:contentType/>
  <cp:contentStatus/>
</cp:coreProperties>
</file>