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040" activeTab="0"/>
  </bookViews>
  <sheets>
    <sheet name="Efficient Frontier" sheetId="1" r:id="rId1"/>
  </sheets>
  <definedNames>
    <definedName name="solver_adj" localSheetId="0" hidden="1">'Efficient Frontier'!$D$203:$L$203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'Efficient Frontier'!$M$203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'Efficient Frontier'!$B$203</definedName>
    <definedName name="solver_pre" localSheetId="0" hidden="1">0.000001</definedName>
    <definedName name="solver_rel1" localSheetId="0" hidden="1">2</definedName>
    <definedName name="solver_rhs1" localSheetId="0" hidden="1">'Efficient Frontier'!$A$203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olverRange">'Efficient Frontier'!$A$183:$L$203</definedName>
  </definedNames>
  <calcPr fullCalcOnLoad="1"/>
</workbook>
</file>

<file path=xl/sharedStrings.xml><?xml version="1.0" encoding="utf-8"?>
<sst xmlns="http://schemas.openxmlformats.org/spreadsheetml/2006/main" count="150" uniqueCount="112">
  <si>
    <t>Company:</t>
  </si>
  <si>
    <t>Ticker:</t>
  </si>
  <si>
    <t>Variance</t>
  </si>
  <si>
    <t>Std. Deviation</t>
  </si>
  <si>
    <t>Correlation</t>
  </si>
  <si>
    <t>Figure</t>
  </si>
  <si>
    <t>Minimum Variance Frontier</t>
  </si>
  <si>
    <t>Monthly Return Data</t>
  </si>
  <si>
    <t>= lowest expected return considered</t>
  </si>
  <si>
    <t>= highest expected return considered</t>
  </si>
  <si>
    <t>Return</t>
  </si>
  <si>
    <t>Deviation</t>
  </si>
  <si>
    <t>Standard</t>
  </si>
  <si>
    <t>Expected</t>
  </si>
  <si>
    <t>Weight</t>
  </si>
  <si>
    <t>Tangency Portfolio</t>
  </si>
  <si>
    <t>= riskfree rate</t>
  </si>
  <si>
    <t>= highest return considered</t>
  </si>
  <si>
    <t>Efficient Portfolios</t>
  </si>
  <si>
    <t>A</t>
  </si>
  <si>
    <t>B</t>
  </si>
  <si>
    <t>C</t>
  </si>
  <si>
    <t>useful quantities:</t>
  </si>
  <si>
    <t>unity vector:</t>
  </si>
  <si>
    <t>Calculated</t>
  </si>
  <si>
    <t>Instructions</t>
  </si>
  <si>
    <t>Amazon.com</t>
  </si>
  <si>
    <t>-Extract monthly return data for 10 securities over 10 years (120 months) and insert it in the table below.
-The standard deviations, and correlations of these returns are automatically estimated.  The user needs to enter the expected returns.
-To calculate and draw the efficient frontier (for stocks only), first enter the return range, and then press the button to that effect (or press CTRL-m).
-Finally, to draw the efficient frontier (with the riskfree rate), enter the riskfree rate and the maximum return for that frontier.</t>
  </si>
  <si>
    <t>Expected return</t>
  </si>
  <si>
    <t>Inputs</t>
  </si>
  <si>
    <t>(This program was kindly provided by Simon Gervais)</t>
  </si>
  <si>
    <t>Efficient Frontier (short sales permitted)</t>
  </si>
  <si>
    <t>Disney</t>
  </si>
  <si>
    <t>Boeing</t>
  </si>
  <si>
    <t>Starbucks</t>
  </si>
  <si>
    <t>amzn</t>
  </si>
  <si>
    <t>ba</t>
  </si>
  <si>
    <t>cpb</t>
  </si>
  <si>
    <t>dell</t>
  </si>
  <si>
    <t>dis</t>
  </si>
  <si>
    <t>f</t>
  </si>
  <si>
    <t>nem</t>
  </si>
  <si>
    <t>sbux</t>
  </si>
  <si>
    <t>wmt</t>
  </si>
  <si>
    <t>jnj</t>
  </si>
  <si>
    <t>Ford</t>
  </si>
  <si>
    <t>Dell</t>
  </si>
  <si>
    <t>Newmont</t>
  </si>
  <si>
    <t>Exxon Mobil</t>
  </si>
  <si>
    <t>Johnson &amp; Johnson</t>
  </si>
  <si>
    <t>Campbell Soup</t>
  </si>
  <si>
    <t>xom</t>
  </si>
  <si>
    <t>Jan 04</t>
  </si>
  <si>
    <t>Feb 04</t>
  </si>
  <si>
    <t>Mar 04</t>
  </si>
  <si>
    <t>Apr 04</t>
  </si>
  <si>
    <t>May 04</t>
  </si>
  <si>
    <t>Jun 04</t>
  </si>
  <si>
    <t>Jul 04</t>
  </si>
  <si>
    <t>Aug 04</t>
  </si>
  <si>
    <t>Sep 04</t>
  </si>
  <si>
    <t>Oct 04</t>
  </si>
  <si>
    <t>Nov 04</t>
  </si>
  <si>
    <t>Dec 04</t>
  </si>
  <si>
    <t>Jan 05</t>
  </si>
  <si>
    <t>Feb 05</t>
  </si>
  <si>
    <t>Mar 05</t>
  </si>
  <si>
    <t>Apr 05</t>
  </si>
  <si>
    <t>May 05</t>
  </si>
  <si>
    <t>Jun 05</t>
  </si>
  <si>
    <t>Jul 05</t>
  </si>
  <si>
    <t>Aug 05</t>
  </si>
  <si>
    <t>Sep 05</t>
  </si>
  <si>
    <t>Oct 05</t>
  </si>
  <si>
    <t>Nov 05</t>
  </si>
  <si>
    <t>Dec 05</t>
  </si>
  <si>
    <t>Jan 06</t>
  </si>
  <si>
    <t>Feb 06</t>
  </si>
  <si>
    <t>Mar 06</t>
  </si>
  <si>
    <t>Apr 06</t>
  </si>
  <si>
    <t>May 06</t>
  </si>
  <si>
    <t>Jun 06</t>
  </si>
  <si>
    <t>Jul 06</t>
  </si>
  <si>
    <t>Aug 06</t>
  </si>
  <si>
    <t>Sep 06</t>
  </si>
  <si>
    <t>Oct 06</t>
  </si>
  <si>
    <t>Nov 06</t>
  </si>
  <si>
    <t>Dec 06</t>
  </si>
  <si>
    <t>Jan 07</t>
  </si>
  <si>
    <t>Feb 07</t>
  </si>
  <si>
    <t>Mar 07</t>
  </si>
  <si>
    <t>Apr 07</t>
  </si>
  <si>
    <t>May 07</t>
  </si>
  <si>
    <t>Jun 07</t>
  </si>
  <si>
    <t>Jul 07</t>
  </si>
  <si>
    <t>Aug 07</t>
  </si>
  <si>
    <t>Sep 07</t>
  </si>
  <si>
    <t>Oct 07</t>
  </si>
  <si>
    <t>Nov 07</t>
  </si>
  <si>
    <t>Dec 07</t>
  </si>
  <si>
    <t>Jan 08</t>
  </si>
  <si>
    <t>Feb 08</t>
  </si>
  <si>
    <t>Mar 08</t>
  </si>
  <si>
    <t>Apr 08</t>
  </si>
  <si>
    <t>May 08</t>
  </si>
  <si>
    <t>Jun 08</t>
  </si>
  <si>
    <t>Jul 08</t>
  </si>
  <si>
    <t>Aug 08</t>
  </si>
  <si>
    <t>Sep 08</t>
  </si>
  <si>
    <t>Oct 08</t>
  </si>
  <si>
    <t>Nov 08</t>
  </si>
  <si>
    <t>Dec 08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</si>
</sst>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&quot;£&quot;* #,##0.00_);_(&quot;£&quot;* \(#,##0.00\);_(&quot;£&quot;* &quot;-&quot;??_);_(@_)"/>
    <numFmt numFmtId="178" formatCode="#,##0.00000"/>
    <numFmt numFmtId="179" formatCode="0.00000"/>
    <numFmt numFmtId="180" formatCode="0.0%"/>
    <numFmt numFmtId="181" formatCode="0.000"/>
    <numFmt numFmtId="182" formatCode="#,##0.000"/>
    <numFmt numFmtId="183" formatCode="0.0000%"/>
    <numFmt numFmtId="184" formatCode="[$-809]dd\ mmmm\ yyyy"/>
  </numFmts>
  <fonts count="9">
    <font>
      <sz val="10"/>
      <name val="Arial"/>
      <family val="0"/>
    </font>
    <font>
      <i/>
      <sz val="10"/>
      <color indexed="17"/>
      <name val="Arial"/>
      <family val="2"/>
    </font>
    <font>
      <b/>
      <sz val="10"/>
      <name val="Arial"/>
      <family val="2"/>
    </font>
    <font>
      <sz val="10"/>
      <name val="Courier New"/>
      <family val="3"/>
    </font>
    <font>
      <b/>
      <sz val="12"/>
      <name val="Arial"/>
      <family val="2"/>
    </font>
    <font>
      <b/>
      <sz val="10"/>
      <name val="Helvetica-Narrow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79" fontId="0" fillId="0" borderId="0" xfId="0" applyNumberFormat="1" applyAlignment="1">
      <alignment/>
    </xf>
    <xf numFmtId="0" fontId="0" fillId="0" borderId="0" xfId="0" applyAlignment="1" quotePrefix="1">
      <alignment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78" fontId="0" fillId="0" borderId="0" xfId="0" applyNumberFormat="1" applyAlignment="1" quotePrefix="1">
      <alignment/>
    </xf>
    <xf numFmtId="182" fontId="0" fillId="0" borderId="0" xfId="0" applyNumberFormat="1" applyAlignment="1">
      <alignment/>
    </xf>
    <xf numFmtId="182" fontId="0" fillId="2" borderId="0" xfId="0" applyNumberFormat="1" applyFill="1" applyAlignment="1" applyProtection="1">
      <alignment/>
      <protection locked="0"/>
    </xf>
    <xf numFmtId="15" fontId="0" fillId="2" borderId="0" xfId="0" applyNumberFormat="1" applyFill="1" applyAlignment="1" applyProtection="1">
      <alignment/>
      <protection locked="0"/>
    </xf>
    <xf numFmtId="178" fontId="0" fillId="2" borderId="1" xfId="0" applyNumberFormat="1" applyFill="1" applyBorder="1" applyAlignment="1" applyProtection="1">
      <alignment/>
      <protection locked="0"/>
    </xf>
    <xf numFmtId="49" fontId="3" fillId="2" borderId="0" xfId="0" applyNumberFormat="1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wrapText="1"/>
      <protection locked="0"/>
    </xf>
    <xf numFmtId="0" fontId="0" fillId="2" borderId="0" xfId="0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10" fontId="0" fillId="2" borderId="1" xfId="0" applyNumberFormat="1" applyFill="1" applyBorder="1" applyAlignment="1" applyProtection="1">
      <alignment/>
      <protection locked="0"/>
    </xf>
    <xf numFmtId="0" fontId="0" fillId="3" borderId="0" xfId="0" applyFill="1" applyAlignment="1">
      <alignment/>
    </xf>
    <xf numFmtId="182" fontId="0" fillId="3" borderId="0" xfId="0" applyNumberFormat="1" applyFill="1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14" fontId="0" fillId="2" borderId="0" xfId="0" applyNumberFormat="1" applyFill="1" applyAlignment="1" quotePrefix="1">
      <alignment/>
    </xf>
    <xf numFmtId="0" fontId="0" fillId="0" borderId="0" xfId="0" applyAlignment="1" quotePrefix="1">
      <alignment horizontal="left" vertical="center" wrapText="1"/>
    </xf>
    <xf numFmtId="0" fontId="0" fillId="0" borderId="0" xfId="0" applyAlignment="1">
      <alignment horizontal="left" vertical="center"/>
    </xf>
    <xf numFmtId="0" fontId="4" fillId="4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Stocks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'Efficient Frontier'!$B$134:$K$134</c:f>
              <c:numCache/>
            </c:numRef>
          </c:xVal>
          <c:yVal>
            <c:numRef>
              <c:f>'Efficient Frontier'!$B$132:$K$132</c:f>
              <c:numCache/>
            </c:numRef>
          </c:yVal>
          <c:smooth val="0"/>
        </c:ser>
        <c:ser>
          <c:idx val="1"/>
          <c:order val="1"/>
          <c:tx>
            <c:v>Tangency Portfolio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'Efficient Frontier'!$B$217</c:f>
              <c:numCache/>
            </c:numRef>
          </c:xVal>
          <c:yVal>
            <c:numRef>
              <c:f>'Efficient Frontier'!$A$217</c:f>
              <c:numCache/>
            </c:numRef>
          </c:yVal>
          <c:smooth val="0"/>
        </c:ser>
        <c:ser>
          <c:idx val="2"/>
          <c:order val="2"/>
          <c:tx>
            <c:v>Minimum Variance Frontier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'Efficient Frontier'!$B$183:$B$203</c:f>
              <c:numCache/>
            </c:numRef>
          </c:xVal>
          <c:yVal>
            <c:numRef>
              <c:f>'Efficient Frontier'!$A$183:$A$203</c:f>
              <c:numCache/>
            </c:numRef>
          </c:yVal>
          <c:smooth val="0"/>
        </c:ser>
        <c:ser>
          <c:idx val="3"/>
          <c:order val="3"/>
          <c:tx>
            <c:v>Efficient Frontier (with rf)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'Efficient Frontier'!$B$225:$B$226</c:f>
              <c:numCache/>
            </c:numRef>
          </c:xVal>
          <c:yVal>
            <c:numRef>
              <c:f>'Efficient Frontier'!$A$225:$A$226</c:f>
              <c:numCache/>
            </c:numRef>
          </c:yVal>
          <c:smooth val="0"/>
        </c:ser>
        <c:axId val="26460560"/>
        <c:axId val="36818449"/>
      </c:scatterChart>
      <c:valAx>
        <c:axId val="26460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Standard Deviation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36818449"/>
        <c:crosses val="autoZero"/>
        <c:crossBetween val="midCat"/>
        <c:dispUnits/>
      </c:valAx>
      <c:valAx>
        <c:axId val="36818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Expected Return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264605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148</xdr:row>
      <xdr:rowOff>47625</xdr:rowOff>
    </xdr:from>
    <xdr:to>
      <xdr:col>9</xdr:col>
      <xdr:colOff>228600</xdr:colOff>
      <xdr:row>173</xdr:row>
      <xdr:rowOff>76200</xdr:rowOff>
    </xdr:to>
    <xdr:graphicFrame>
      <xdr:nvGraphicFramePr>
        <xdr:cNvPr id="1" name="Chart 1"/>
        <xdr:cNvGraphicFramePr/>
      </xdr:nvGraphicFramePr>
      <xdr:xfrm>
        <a:off x="1047750" y="25527000"/>
        <a:ext cx="68103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619125</xdr:colOff>
      <xdr:row>175</xdr:row>
      <xdr:rowOff>123825</xdr:rowOff>
    </xdr:from>
    <xdr:to>
      <xdr:col>6</xdr:col>
      <xdr:colOff>704850</xdr:colOff>
      <xdr:row>179</xdr:row>
      <xdr:rowOff>19050</xdr:rowOff>
    </xdr:to>
    <xdr:sp macro="[0]!FindMinVarFrontier">
      <xdr:nvSpPr>
        <xdr:cNvPr id="2" name="Rectangle 2"/>
        <xdr:cNvSpPr>
          <a:spLocks/>
        </xdr:cNvSpPr>
      </xdr:nvSpPr>
      <xdr:spPr>
        <a:xfrm>
          <a:off x="4105275" y="29975175"/>
          <a:ext cx="1743075" cy="542925"/>
        </a:xfrm>
        <a:prstGeom prst="roundRect">
          <a:avLst/>
        </a:prstGeom>
        <a:solidFill>
          <a:srgbClr val="CCCC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Press this button to calculate the minimum-variance frontier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321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5.00390625" style="0" customWidth="1"/>
    <col min="2" max="12" width="12.421875" style="0" customWidth="1"/>
  </cols>
  <sheetData>
    <row r="1" spans="1:35" ht="15.75">
      <c r="A1" s="29" t="s">
        <v>31</v>
      </c>
      <c r="B1" s="29"/>
      <c r="C1" s="29"/>
      <c r="D1" s="29"/>
      <c r="E1" s="29"/>
      <c r="F1" s="29"/>
      <c r="G1" s="29"/>
      <c r="H1" s="29"/>
      <c r="I1" s="29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</row>
    <row r="2" spans="1:35" ht="15.75">
      <c r="A2" s="29" t="s">
        <v>30</v>
      </c>
      <c r="B2" s="29"/>
      <c r="C2" s="29"/>
      <c r="D2" s="29"/>
      <c r="E2" s="29"/>
      <c r="F2" s="29"/>
      <c r="G2" s="29"/>
      <c r="H2" s="29"/>
      <c r="I2" s="29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</row>
    <row r="3" spans="14:35" ht="12.75"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</row>
    <row r="4" spans="1:35" ht="12.75">
      <c r="A4" s="1" t="s">
        <v>25</v>
      </c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</row>
    <row r="5" spans="1:35" ht="55.5" customHeight="1">
      <c r="A5" s="27" t="s">
        <v>27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</row>
    <row r="6" spans="14:35" ht="12.75"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1:35" ht="12.75">
      <c r="A7" s="1" t="s">
        <v>7</v>
      </c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</row>
    <row r="8" spans="1:35" ht="39" customHeight="1">
      <c r="A8" s="2" t="s">
        <v>0</v>
      </c>
      <c r="B8" s="17" t="s">
        <v>26</v>
      </c>
      <c r="C8" s="18" t="s">
        <v>45</v>
      </c>
      <c r="D8" s="17" t="s">
        <v>46</v>
      </c>
      <c r="E8" s="17" t="s">
        <v>34</v>
      </c>
      <c r="F8" s="17" t="s">
        <v>33</v>
      </c>
      <c r="G8" s="24" t="s">
        <v>32</v>
      </c>
      <c r="H8" s="17" t="s">
        <v>47</v>
      </c>
      <c r="I8" s="17" t="s">
        <v>48</v>
      </c>
      <c r="J8" s="17" t="s">
        <v>49</v>
      </c>
      <c r="K8" s="17" t="s">
        <v>50</v>
      </c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</row>
    <row r="9" spans="1:35" ht="12.75">
      <c r="A9" s="2" t="s">
        <v>1</v>
      </c>
      <c r="B9" s="19" t="s">
        <v>35</v>
      </c>
      <c r="C9" s="19" t="s">
        <v>40</v>
      </c>
      <c r="D9" s="19" t="s">
        <v>38</v>
      </c>
      <c r="E9" s="19" t="s">
        <v>42</v>
      </c>
      <c r="F9" s="19" t="s">
        <v>36</v>
      </c>
      <c r="G9" s="19" t="s">
        <v>39</v>
      </c>
      <c r="H9" s="19" t="s">
        <v>41</v>
      </c>
      <c r="I9" s="19" t="s">
        <v>51</v>
      </c>
      <c r="J9" s="19" t="s">
        <v>44</v>
      </c>
      <c r="K9" s="19" t="s">
        <v>37</v>
      </c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</row>
    <row r="10" spans="1:35" ht="12.75">
      <c r="A10" s="26" t="s">
        <v>52</v>
      </c>
      <c r="B10" s="23">
        <v>-4.2189281641961145</v>
      </c>
      <c r="C10" s="23">
        <v>-8.563535911602216</v>
      </c>
      <c r="D10" s="23">
        <v>-1.5891701000588512</v>
      </c>
      <c r="E10" s="23">
        <v>10.43425814234017</v>
      </c>
      <c r="F10" s="23">
        <v>-0.9304729904367974</v>
      </c>
      <c r="G10" s="23">
        <v>2.8959276018099445</v>
      </c>
      <c r="H10" s="23">
        <v>-14.301052179514713</v>
      </c>
      <c r="I10" s="23">
        <v>-0.5117155938594209</v>
      </c>
      <c r="J10" s="23">
        <v>3.4188034188034067</v>
      </c>
      <c r="K10" s="23">
        <v>-1.7551190973673272</v>
      </c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</row>
    <row r="11" spans="1:35" ht="12.75">
      <c r="A11" s="26" t="s">
        <v>53</v>
      </c>
      <c r="B11" s="23">
        <v>-14.662698412698404</v>
      </c>
      <c r="C11" s="23">
        <v>-5.438066465256796</v>
      </c>
      <c r="D11" s="23">
        <v>-2.362440191387549</v>
      </c>
      <c r="E11" s="23">
        <v>2.1299836155106533</v>
      </c>
      <c r="F11" s="23">
        <v>4.2786329246021495</v>
      </c>
      <c r="G11" s="23">
        <v>10.510114335971863</v>
      </c>
      <c r="H11" s="23">
        <v>4.309696817840148</v>
      </c>
      <c r="I11" s="23">
        <v>4.006497022198161</v>
      </c>
      <c r="J11" s="23">
        <v>1.3562195380377204</v>
      </c>
      <c r="K11" s="23">
        <v>6.210123351765205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</row>
    <row r="12" spans="1:35" ht="12.75">
      <c r="A12" s="26" t="s">
        <v>54</v>
      </c>
      <c r="B12" s="23">
        <v>0.627760985817261</v>
      </c>
      <c r="C12" s="23">
        <v>-1.2779552715654887</v>
      </c>
      <c r="D12" s="23">
        <v>2.970903522205191</v>
      </c>
      <c r="E12" s="23">
        <v>1.2299465240641752</v>
      </c>
      <c r="F12" s="23">
        <v>-5.303977983487613</v>
      </c>
      <c r="G12" s="23">
        <v>-5.809789096697173</v>
      </c>
      <c r="H12" s="23">
        <v>7.446552966610611</v>
      </c>
      <c r="I12" s="23">
        <v>-1.3794898490369576</v>
      </c>
      <c r="J12" s="23">
        <v>-5.916788626385113</v>
      </c>
      <c r="K12" s="23">
        <v>-2.482979575490589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</row>
    <row r="13" spans="1:35" ht="12.75">
      <c r="A13" s="26" t="s">
        <v>55</v>
      </c>
      <c r="B13" s="23">
        <v>0.739371534195925</v>
      </c>
      <c r="C13" s="23">
        <v>13.915857605178005</v>
      </c>
      <c r="D13" s="23">
        <v>3.450327186198706</v>
      </c>
      <c r="E13" s="23">
        <v>2.7997886951928166</v>
      </c>
      <c r="F13" s="23">
        <v>3.936591809775436</v>
      </c>
      <c r="G13" s="23">
        <v>-7.815800591466001</v>
      </c>
      <c r="H13" s="23">
        <v>-19.807735300693054</v>
      </c>
      <c r="I13" s="23">
        <v>2.322512536289267</v>
      </c>
      <c r="J13" s="23">
        <v>6.511111111111106</v>
      </c>
      <c r="K13" s="23">
        <v>1.8891170431211464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</row>
    <row r="14" spans="1:35" ht="12.75">
      <c r="A14" s="26" t="s">
        <v>56</v>
      </c>
      <c r="B14" s="23">
        <v>11.23853211009174</v>
      </c>
      <c r="C14" s="23">
        <v>-3.338068181818187</v>
      </c>
      <c r="D14" s="23">
        <v>1.3225991949396132</v>
      </c>
      <c r="E14" s="23">
        <v>4.3165467625899225</v>
      </c>
      <c r="F14" s="23">
        <v>7.803762074224693</v>
      </c>
      <c r="G14" s="23">
        <v>1.8790100824931244</v>
      </c>
      <c r="H14" s="23">
        <v>6.384165040423753</v>
      </c>
      <c r="I14" s="23">
        <v>2.2955893732267043</v>
      </c>
      <c r="J14" s="23">
        <v>3.651157938660546</v>
      </c>
      <c r="K14" s="23">
        <v>-7.6582023377670225</v>
      </c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</row>
    <row r="15" spans="1:35" ht="12.75">
      <c r="A15" s="26" t="s">
        <v>57</v>
      </c>
      <c r="B15" s="23">
        <v>12.164948453608247</v>
      </c>
      <c r="C15" s="23">
        <v>5.3637031594415845</v>
      </c>
      <c r="D15" s="23">
        <v>1.6458569807037406</v>
      </c>
      <c r="E15" s="23">
        <v>7.142857142857139</v>
      </c>
      <c r="F15" s="23">
        <v>11.530299457675085</v>
      </c>
      <c r="G15" s="23">
        <v>8.636977058029686</v>
      </c>
      <c r="H15" s="23">
        <v>-2.3846960167714855</v>
      </c>
      <c r="I15" s="23">
        <v>2.6979324256177506</v>
      </c>
      <c r="J15" s="23">
        <v>-0.020128824476643103</v>
      </c>
      <c r="K15" s="23">
        <v>5.368834570056748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</row>
    <row r="16" spans="1:35" ht="12.75">
      <c r="A16" s="26" t="s">
        <v>58</v>
      </c>
      <c r="B16" s="23">
        <v>-28.455882352941174</v>
      </c>
      <c r="C16" s="23">
        <v>-5.299860529986049</v>
      </c>
      <c r="D16" s="23">
        <v>-0.9771077610273551</v>
      </c>
      <c r="E16" s="23">
        <v>8.045977011494259</v>
      </c>
      <c r="F16" s="23">
        <v>-0.6553911205073888</v>
      </c>
      <c r="G16" s="23">
        <v>-9.440993788819867</v>
      </c>
      <c r="H16" s="23">
        <v>4.402684563758385</v>
      </c>
      <c r="I16" s="23">
        <v>4.247483427449069</v>
      </c>
      <c r="J16" s="23">
        <v>-0.765049325548631</v>
      </c>
      <c r="K16" s="23">
        <v>-4.225352112676063</v>
      </c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</row>
    <row r="17" spans="1:35" ht="12.75">
      <c r="A17" s="26" t="s">
        <v>59</v>
      </c>
      <c r="B17" s="23">
        <v>-2.0041109969167508</v>
      </c>
      <c r="C17" s="23">
        <v>-4.123711340206185</v>
      </c>
      <c r="D17" s="23">
        <v>-1.7761488581899982</v>
      </c>
      <c r="E17" s="23">
        <v>-8</v>
      </c>
      <c r="F17" s="23">
        <v>3.3198552883592214</v>
      </c>
      <c r="G17" s="23">
        <v>-2.7434842249657123</v>
      </c>
      <c r="H17" s="23">
        <v>9.694008742607352</v>
      </c>
      <c r="I17" s="23">
        <v>0.16486104569005988</v>
      </c>
      <c r="J17" s="23">
        <v>5.660377358490564</v>
      </c>
      <c r="K17" s="23">
        <v>1.4273356401384092</v>
      </c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</row>
    <row r="18" spans="1:35" ht="12.75">
      <c r="A18" s="26" t="s">
        <v>60</v>
      </c>
      <c r="B18" s="23">
        <v>7.131620346093342</v>
      </c>
      <c r="C18" s="23">
        <v>-0.4608294930875587</v>
      </c>
      <c r="D18" s="23">
        <v>2.181400688863363</v>
      </c>
      <c r="E18" s="23">
        <v>5.134135060129509</v>
      </c>
      <c r="F18" s="23">
        <v>-1.1534500514932944</v>
      </c>
      <c r="G18" s="23">
        <v>0.42313117066291284</v>
      </c>
      <c r="H18" s="23">
        <v>2.742616033755283</v>
      </c>
      <c r="I18" s="23">
        <v>4.843639783682107</v>
      </c>
      <c r="J18" s="23">
        <v>-3.0529953917050676</v>
      </c>
      <c r="K18" s="23">
        <v>1.2793176972281515</v>
      </c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</row>
    <row r="19" spans="1:35" ht="12.75">
      <c r="A19" s="26" t="s">
        <v>61</v>
      </c>
      <c r="B19" s="23">
        <v>-16.4708761625061</v>
      </c>
      <c r="C19" s="23">
        <v>-6.481481481481481</v>
      </c>
      <c r="D19" s="23">
        <v>-1.5168539325842687</v>
      </c>
      <c r="E19" s="23">
        <v>16.3220413550374</v>
      </c>
      <c r="F19" s="23">
        <v>-3.3340279224838554</v>
      </c>
      <c r="G19" s="23">
        <v>11.844569288389522</v>
      </c>
      <c r="H19" s="23">
        <v>4.357745836185259</v>
      </c>
      <c r="I19" s="23">
        <v>1.8389773491814196</v>
      </c>
      <c r="J19" s="23">
        <v>3.644285997227172</v>
      </c>
      <c r="K19" s="23">
        <v>2.7789473684210577</v>
      </c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1:35" ht="12.75">
      <c r="A20" s="26" t="s">
        <v>62</v>
      </c>
      <c r="B20" s="23">
        <v>16.26135364781716</v>
      </c>
      <c r="C20" s="23">
        <v>8.745874587458758</v>
      </c>
      <c r="D20" s="23">
        <v>15.573302909298349</v>
      </c>
      <c r="E20" s="23">
        <v>6.391830559757935</v>
      </c>
      <c r="F20" s="23">
        <v>7.760293166630731</v>
      </c>
      <c r="G20" s="23">
        <v>6.571787358727505</v>
      </c>
      <c r="H20" s="23">
        <v>-0.15303891560996874</v>
      </c>
      <c r="I20" s="23">
        <v>4.690596784849163</v>
      </c>
      <c r="J20" s="23">
        <v>3.8027899866233525</v>
      </c>
      <c r="K20" s="23">
        <v>6.267922982384263</v>
      </c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</row>
    <row r="21" spans="1:35" ht="12.75">
      <c r="A21" s="26" t="s">
        <v>63</v>
      </c>
      <c r="B21" s="23">
        <v>11.617943548387103</v>
      </c>
      <c r="C21" s="23">
        <v>3.2625189681335343</v>
      </c>
      <c r="D21" s="23">
        <v>3.998025666337597</v>
      </c>
      <c r="E21" s="23">
        <v>10.842516885886951</v>
      </c>
      <c r="F21" s="23">
        <v>-3.360672134426892</v>
      </c>
      <c r="G21" s="23">
        <v>4.359780047132759</v>
      </c>
      <c r="H21" s="23">
        <v>-6.19662798335888</v>
      </c>
      <c r="I21" s="23">
        <v>0</v>
      </c>
      <c r="J21" s="23">
        <v>5.136229749631809</v>
      </c>
      <c r="K21" s="23">
        <v>5.35851966075559</v>
      </c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</row>
    <row r="22" spans="1:35" ht="12.75">
      <c r="A22" s="26" t="s">
        <v>64</v>
      </c>
      <c r="B22" s="23">
        <v>-2.4158952359449017</v>
      </c>
      <c r="C22" s="23">
        <v>-9.331373989713441</v>
      </c>
      <c r="D22" s="23">
        <v>-0.9017560512577205</v>
      </c>
      <c r="E22" s="23">
        <v>-13.406029506093645</v>
      </c>
      <c r="F22" s="23">
        <v>-2.2562616435520653</v>
      </c>
      <c r="G22" s="23">
        <v>2.9732781332329665</v>
      </c>
      <c r="H22" s="23">
        <v>-6.349206349206369</v>
      </c>
      <c r="I22" s="23">
        <v>0.673117374842235</v>
      </c>
      <c r="J22" s="23">
        <v>2.0311679215548963</v>
      </c>
      <c r="K22" s="23">
        <v>-1.9026710574460282</v>
      </c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</row>
    <row r="23" spans="1:35" ht="12.75">
      <c r="A23" s="26" t="s">
        <v>65</v>
      </c>
      <c r="B23" s="23">
        <v>-18.602498843128174</v>
      </c>
      <c r="C23" s="23">
        <v>-3.9708265802268983</v>
      </c>
      <c r="D23" s="23">
        <v>-3.9990421455938474</v>
      </c>
      <c r="E23" s="23">
        <v>-4.037037037037038</v>
      </c>
      <c r="F23" s="23">
        <v>9.14866581956798</v>
      </c>
      <c r="G23" s="23">
        <v>-2.4122807017543835</v>
      </c>
      <c r="H23" s="23">
        <v>8.200398803589238</v>
      </c>
      <c r="I23" s="23">
        <v>23.29711659005433</v>
      </c>
      <c r="J23" s="23">
        <v>1.8191178994336639</v>
      </c>
      <c r="K23" s="23">
        <v>-5.520328235732933</v>
      </c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</row>
    <row r="24" spans="1:35" ht="12.75">
      <c r="A24" s="26" t="s">
        <v>66</v>
      </c>
      <c r="B24" s="23">
        <v>-2.5866969869243803</v>
      </c>
      <c r="C24" s="23">
        <v>-10.37974683544303</v>
      </c>
      <c r="D24" s="23">
        <v>-4.165627338488406</v>
      </c>
      <c r="E24" s="23">
        <v>-0.3087610961018896</v>
      </c>
      <c r="F24" s="23">
        <v>6.344586728754365</v>
      </c>
      <c r="G24" s="23">
        <v>2.846441947565552</v>
      </c>
      <c r="H24" s="23">
        <v>-5.920294862934796</v>
      </c>
      <c r="I24" s="23">
        <v>-5.863412980850697</v>
      </c>
      <c r="J24" s="23">
        <v>2.376538007753254</v>
      </c>
      <c r="K24" s="23">
        <v>4.776944334780893</v>
      </c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</row>
    <row r="25" spans="1:35" ht="12.75">
      <c r="A25" s="26" t="s">
        <v>67</v>
      </c>
      <c r="B25" s="23">
        <v>-5.573387802742928</v>
      </c>
      <c r="C25" s="23">
        <v>-18.738229755178892</v>
      </c>
      <c r="D25" s="23">
        <v>-9.344091618948468</v>
      </c>
      <c r="E25" s="23">
        <v>-4.142469996128526</v>
      </c>
      <c r="F25" s="23">
        <v>1.8244845831052743</v>
      </c>
      <c r="G25" s="23">
        <v>-8.120903131828115</v>
      </c>
      <c r="H25" s="23">
        <v>-10.112634671890305</v>
      </c>
      <c r="I25" s="23">
        <v>-4.302430243024304</v>
      </c>
      <c r="J25" s="23">
        <v>2.1896608495225536</v>
      </c>
      <c r="K25" s="23">
        <v>3.0896759608138638</v>
      </c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</row>
    <row r="26" spans="1:35" ht="12.75">
      <c r="A26" s="26" t="s">
        <v>68</v>
      </c>
      <c r="B26" s="23">
        <v>9.734239802224977</v>
      </c>
      <c r="C26" s="23">
        <v>9.50173812282732</v>
      </c>
      <c r="D26" s="23">
        <v>14.642549526270457</v>
      </c>
      <c r="E26" s="23">
        <v>10.662358642972535</v>
      </c>
      <c r="F26" s="23">
        <v>7.794302096398496</v>
      </c>
      <c r="G26" s="23">
        <v>3.9635354736424944</v>
      </c>
      <c r="H26" s="23">
        <v>-1.6616725687823504</v>
      </c>
      <c r="I26" s="23">
        <v>-0.9593679458239279</v>
      </c>
      <c r="J26" s="23">
        <v>-1.7399710004833224</v>
      </c>
      <c r="K26" s="23">
        <v>4.349415204678365</v>
      </c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</row>
    <row r="27" spans="1:35" ht="12.75">
      <c r="A27" s="26" t="s">
        <v>69</v>
      </c>
      <c r="B27" s="23">
        <v>-6.814981695297078</v>
      </c>
      <c r="C27" s="23">
        <v>2.6455026455026456</v>
      </c>
      <c r="D27" s="23">
        <v>-1.1770598547458064</v>
      </c>
      <c r="E27" s="23">
        <v>-5.729927007299267</v>
      </c>
      <c r="F27" s="23">
        <v>3.2912234042553195</v>
      </c>
      <c r="G27" s="23">
        <v>-8.234845596645059</v>
      </c>
      <c r="H27" s="23">
        <v>4.819944598337955</v>
      </c>
      <c r="I27" s="23">
        <v>2.260208926875592</v>
      </c>
      <c r="J27" s="23">
        <v>-3.1316609280209917</v>
      </c>
      <c r="K27" s="23">
        <v>-0.8406304728546417</v>
      </c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</row>
    <row r="28" spans="1:35" ht="12.75">
      <c r="A28" s="26" t="s">
        <v>70</v>
      </c>
      <c r="B28" s="23">
        <v>36.44605621033543</v>
      </c>
      <c r="C28" s="23">
        <v>5.773195876288668</v>
      </c>
      <c r="D28" s="23">
        <v>2.5595539787126143</v>
      </c>
      <c r="E28" s="23">
        <v>1.7034456058846388</v>
      </c>
      <c r="F28" s="23">
        <v>0.016092693916959888</v>
      </c>
      <c r="G28" s="23">
        <v>1.8280016618196981</v>
      </c>
      <c r="H28" s="23">
        <v>-3.805496828752652</v>
      </c>
      <c r="I28" s="23">
        <v>2.2288261515601704</v>
      </c>
      <c r="J28" s="23">
        <v>-1.607989167230869</v>
      </c>
      <c r="K28" s="23">
        <v>0.24726245143060055</v>
      </c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</row>
    <row r="29" spans="1:35" ht="12.75">
      <c r="A29" s="26" t="s">
        <v>71</v>
      </c>
      <c r="B29" s="23">
        <v>-5.426356589147289</v>
      </c>
      <c r="C29" s="23">
        <v>-7.115009746588697</v>
      </c>
      <c r="D29" s="23">
        <v>-12.033605139609591</v>
      </c>
      <c r="E29" s="23">
        <v>-6.699657403882753</v>
      </c>
      <c r="F29" s="23">
        <v>1.8986323411102148</v>
      </c>
      <c r="G29" s="23">
        <v>-1.754385964912288</v>
      </c>
      <c r="H29" s="23">
        <v>5.412087912087898</v>
      </c>
      <c r="I29" s="23">
        <v>2.4527616279069804</v>
      </c>
      <c r="J29" s="23">
        <v>-0.3784620677791253</v>
      </c>
      <c r="K29" s="23">
        <v>-4.6863988724453804</v>
      </c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</row>
    <row r="30" spans="1:35" ht="12.75">
      <c r="A30" s="26" t="s">
        <v>72</v>
      </c>
      <c r="B30" s="23">
        <v>6.088992974238863</v>
      </c>
      <c r="C30" s="23">
        <v>-1.1542497376705114</v>
      </c>
      <c r="D30" s="23">
        <v>-3.932584269662911</v>
      </c>
      <c r="E30" s="23">
        <v>2.203182374541001</v>
      </c>
      <c r="F30" s="23">
        <v>1.389546818253578</v>
      </c>
      <c r="G30" s="23">
        <v>-4.235880398671085</v>
      </c>
      <c r="H30" s="23">
        <v>19.46833463643472</v>
      </c>
      <c r="I30" s="23">
        <v>6.082638765738608</v>
      </c>
      <c r="J30" s="23">
        <v>-0.17268174753927212</v>
      </c>
      <c r="K30" s="23">
        <v>1.1829944547134943</v>
      </c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</row>
    <row r="31" spans="1:35" ht="12.75">
      <c r="A31" s="26" t="s">
        <v>73</v>
      </c>
      <c r="B31" s="23">
        <v>-12.008830022075045</v>
      </c>
      <c r="C31" s="23">
        <v>-14.543524416135867</v>
      </c>
      <c r="D31" s="23">
        <v>-6.78362573099416</v>
      </c>
      <c r="E31" s="23">
        <v>12.894211576846303</v>
      </c>
      <c r="F31" s="23">
        <v>-4.874630119919004</v>
      </c>
      <c r="G31" s="23">
        <v>0.9973980919340875</v>
      </c>
      <c r="H31" s="23">
        <v>-9.685863874345557</v>
      </c>
      <c r="I31" s="23">
        <v>-11.651621531260446</v>
      </c>
      <c r="J31" s="23">
        <v>-1.0378827192527353</v>
      </c>
      <c r="K31" s="23">
        <v>-1.6075995615637595</v>
      </c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</row>
    <row r="32" spans="1:35" ht="12.75">
      <c r="A32" s="26" t="s">
        <v>74</v>
      </c>
      <c r="B32" s="23">
        <v>21.575514300050173</v>
      </c>
      <c r="C32" s="23">
        <v>-2.236024844720504</v>
      </c>
      <c r="D32" s="23">
        <v>-5.4265997490589655</v>
      </c>
      <c r="E32" s="23">
        <v>7.67326732673267</v>
      </c>
      <c r="F32" s="23">
        <v>5.893909626719079</v>
      </c>
      <c r="G32" s="23">
        <v>2.318591670244743</v>
      </c>
      <c r="H32" s="23">
        <v>8.478260869565219</v>
      </c>
      <c r="I32" s="23">
        <v>3.8978240302743643</v>
      </c>
      <c r="J32" s="23">
        <v>-0.8739730816290887</v>
      </c>
      <c r="K32" s="23">
        <v>3.8247307835128055</v>
      </c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</row>
    <row r="33" spans="1:35" ht="12.75">
      <c r="A33" s="26" t="s">
        <v>75</v>
      </c>
      <c r="B33" s="23">
        <v>-2.703260420965748</v>
      </c>
      <c r="C33" s="23">
        <v>-5.082592121982216</v>
      </c>
      <c r="D33" s="23">
        <v>-0.6633499170812627</v>
      </c>
      <c r="E33" s="23">
        <v>-1.444991789819369</v>
      </c>
      <c r="F33" s="23">
        <v>3.0148423005565803</v>
      </c>
      <c r="G33" s="23">
        <v>-2.8535459504825837</v>
      </c>
      <c r="H33" s="23">
        <v>15.787129815185935</v>
      </c>
      <c r="I33" s="23">
        <v>-3.2052449462757124</v>
      </c>
      <c r="J33" s="23">
        <v>-2.662669723152888</v>
      </c>
      <c r="K33" s="23">
        <v>-0.8583690987124442</v>
      </c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</row>
    <row r="34" spans="1:35" ht="12.75">
      <c r="A34" s="26" t="s">
        <v>76</v>
      </c>
      <c r="B34" s="23">
        <v>-4.941675503711551</v>
      </c>
      <c r="C34" s="23">
        <v>12.449799196787154</v>
      </c>
      <c r="D34" s="23">
        <v>-2.136894824707838</v>
      </c>
      <c r="E34" s="23">
        <v>5.63145618127291</v>
      </c>
      <c r="F34" s="23">
        <v>-2.7465105808194465</v>
      </c>
      <c r="G34" s="23">
        <v>5.6155507559395375</v>
      </c>
      <c r="H34" s="23">
        <v>15.730769230769226</v>
      </c>
      <c r="I34" s="23">
        <v>11.702728127939793</v>
      </c>
      <c r="J34" s="23">
        <v>-4.275362318840578</v>
      </c>
      <c r="K34" s="23">
        <v>0.5411255411255382</v>
      </c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</row>
    <row r="35" spans="1:35" ht="12.75">
      <c r="A35" s="26" t="s">
        <v>77</v>
      </c>
      <c r="B35" s="23">
        <v>-16.46586345381526</v>
      </c>
      <c r="C35" s="23">
        <v>-7.142857142857153</v>
      </c>
      <c r="D35" s="23">
        <v>-1.0576595018764863</v>
      </c>
      <c r="E35" s="23">
        <v>14.574132492113563</v>
      </c>
      <c r="F35" s="23">
        <v>6.851851851851848</v>
      </c>
      <c r="G35" s="23">
        <v>10.593047034764822</v>
      </c>
      <c r="H35" s="23">
        <v>-14.373546028580918</v>
      </c>
      <c r="I35" s="23">
        <v>-4.8846218628937095</v>
      </c>
      <c r="J35" s="23">
        <v>0.7759273277819716</v>
      </c>
      <c r="K35" s="23">
        <v>4.018658055256552</v>
      </c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</row>
    <row r="36" spans="1:35" ht="12.75">
      <c r="A36" s="26" t="s">
        <v>78</v>
      </c>
      <c r="B36" s="23">
        <v>-2.430555555555543</v>
      </c>
      <c r="C36" s="23">
        <v>-0.1282051282051242</v>
      </c>
      <c r="D36" s="23">
        <v>2.620689655172413</v>
      </c>
      <c r="E36" s="23">
        <v>3.6068281938326123</v>
      </c>
      <c r="F36" s="23">
        <v>7.221259387637204</v>
      </c>
      <c r="G36" s="23">
        <v>-0.36982248520709504</v>
      </c>
      <c r="H36" s="23">
        <v>-1.7465554046186753</v>
      </c>
      <c r="I36" s="23">
        <v>2.5146095271825715</v>
      </c>
      <c r="J36" s="23">
        <v>2.72300469483568</v>
      </c>
      <c r="K36" s="23">
        <v>4.070369092790628</v>
      </c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</row>
    <row r="37" spans="1:35" ht="12.75">
      <c r="A37" s="26" t="s">
        <v>79</v>
      </c>
      <c r="B37" s="23">
        <v>-3.613468382151666</v>
      </c>
      <c r="C37" s="23">
        <v>-11.424903722721439</v>
      </c>
      <c r="D37" s="23">
        <v>-11.962365591397855</v>
      </c>
      <c r="E37" s="23">
        <v>-0.9566834972096672</v>
      </c>
      <c r="F37" s="23">
        <v>7.071659482758619</v>
      </c>
      <c r="G37" s="23">
        <v>0.25983667409056466</v>
      </c>
      <c r="H37" s="23">
        <v>12.462966620580673</v>
      </c>
      <c r="I37" s="23">
        <v>3.644843669027466</v>
      </c>
      <c r="J37" s="23">
        <v>-1.0420475319926936</v>
      </c>
      <c r="K37" s="23">
        <v>-0.265164070268483</v>
      </c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</row>
    <row r="38" spans="1:35" ht="12.75">
      <c r="A38" s="26" t="s">
        <v>80</v>
      </c>
      <c r="B38" s="23">
        <v>-1.7040613462084622</v>
      </c>
      <c r="C38" s="23">
        <v>3.0434782608695627</v>
      </c>
      <c r="D38" s="23">
        <v>-3.129770992366403</v>
      </c>
      <c r="E38" s="23">
        <v>-4.346659511671589</v>
      </c>
      <c r="F38" s="23">
        <v>0.1006415901371156</v>
      </c>
      <c r="G38" s="23">
        <v>9.070714550166599</v>
      </c>
      <c r="H38" s="23">
        <v>-10.642781875658585</v>
      </c>
      <c r="I38" s="23">
        <v>-2.95</v>
      </c>
      <c r="J38" s="23">
        <v>3.3807500461850992</v>
      </c>
      <c r="K38" s="23">
        <v>9.50481887670324</v>
      </c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</row>
    <row r="39" spans="1:35" ht="12.75">
      <c r="A39" s="26" t="s">
        <v>81</v>
      </c>
      <c r="B39" s="23">
        <v>11.759607049985561</v>
      </c>
      <c r="C39" s="23">
        <v>-3.234880450070321</v>
      </c>
      <c r="D39" s="23">
        <v>-3.624901497241922</v>
      </c>
      <c r="E39" s="23">
        <v>5.918653576437592</v>
      </c>
      <c r="F39" s="23">
        <v>-1.6086464748020433</v>
      </c>
      <c r="G39" s="23">
        <v>-1.629327902240334</v>
      </c>
      <c r="H39" s="23">
        <v>1.6902515723270426</v>
      </c>
      <c r="I39" s="23">
        <v>0.7212776919113963</v>
      </c>
      <c r="J39" s="23">
        <v>-0.4824874910650436</v>
      </c>
      <c r="K39" s="23">
        <v>5.462822458270097</v>
      </c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</row>
    <row r="40" spans="1:35" ht="12.75">
      <c r="A40" s="26" t="s">
        <v>82</v>
      </c>
      <c r="B40" s="23">
        <v>-30.480868665977255</v>
      </c>
      <c r="C40" s="23">
        <v>-3.052325581395351</v>
      </c>
      <c r="D40" s="23">
        <v>-11.365494685200332</v>
      </c>
      <c r="E40" s="23">
        <v>-9.348516949152554</v>
      </c>
      <c r="F40" s="23">
        <v>-5.47962702771747</v>
      </c>
      <c r="G40" s="23">
        <v>-1.0351966873706004</v>
      </c>
      <c r="H40" s="23">
        <v>-3.208349439505227</v>
      </c>
      <c r="I40" s="23">
        <v>10.417732310315444</v>
      </c>
      <c r="J40" s="23">
        <v>4.381397019213509</v>
      </c>
      <c r="K40" s="23">
        <v>-0.6906474820143842</v>
      </c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</row>
    <row r="41" spans="1:35" ht="12.75">
      <c r="A41" s="26" t="s">
        <v>83</v>
      </c>
      <c r="B41" s="23">
        <v>14.652287095574565</v>
      </c>
      <c r="C41" s="23">
        <v>25.487256371814084</v>
      </c>
      <c r="D41" s="23">
        <v>4.0129151291512954</v>
      </c>
      <c r="E41" s="23">
        <v>-9.406952965235163</v>
      </c>
      <c r="F41" s="23">
        <v>-2.878378378378372</v>
      </c>
      <c r="G41" s="23">
        <v>-0.13947001394700465</v>
      </c>
      <c r="H41" s="23">
        <v>0.03993610223642463</v>
      </c>
      <c r="I41" s="23">
        <v>0.35515750463247286</v>
      </c>
      <c r="J41" s="23">
        <v>3.973851711680709</v>
      </c>
      <c r="K41" s="23">
        <v>2.43407707910751</v>
      </c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</row>
    <row r="42" spans="1:35" ht="12.75">
      <c r="A42" s="26" t="s">
        <v>84</v>
      </c>
      <c r="B42" s="23">
        <v>4.1842361336360625</v>
      </c>
      <c r="C42" s="23">
        <v>-3.3452807646355893</v>
      </c>
      <c r="D42" s="23">
        <v>1.2860310421285988</v>
      </c>
      <c r="E42" s="23">
        <v>9.80328926152852</v>
      </c>
      <c r="F42" s="23">
        <v>5.273410324196462</v>
      </c>
      <c r="G42" s="23">
        <v>4.259776536312842</v>
      </c>
      <c r="H42" s="23">
        <v>-16.42714570858284</v>
      </c>
      <c r="I42" s="23">
        <v>-0.8308970610863184</v>
      </c>
      <c r="J42" s="23">
        <v>0.43017868960953365</v>
      </c>
      <c r="K42" s="23">
        <v>-2.857142857142847</v>
      </c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</row>
    <row r="43" spans="1:35" ht="12.75">
      <c r="A43" s="26" t="s">
        <v>85</v>
      </c>
      <c r="B43" s="23">
        <v>18.586550435865533</v>
      </c>
      <c r="C43" s="23">
        <v>2.348578491965384</v>
      </c>
      <c r="D43" s="23">
        <v>6.523642732049041</v>
      </c>
      <c r="E43" s="23">
        <v>10.866372980910441</v>
      </c>
      <c r="F43" s="23">
        <v>1.2820512820512846</v>
      </c>
      <c r="G43" s="23">
        <v>1.7749497655726714</v>
      </c>
      <c r="H43" s="23">
        <v>5.899211846190596</v>
      </c>
      <c r="I43" s="23">
        <v>6.439100077579496</v>
      </c>
      <c r="J43" s="23">
        <v>3.7891268533772546</v>
      </c>
      <c r="K43" s="23">
        <v>2.9702970297029623</v>
      </c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</row>
    <row r="44" spans="1:35" ht="12.75">
      <c r="A44" s="26" t="s">
        <v>86</v>
      </c>
      <c r="B44" s="23">
        <v>5.907062221055398</v>
      </c>
      <c r="C44" s="23">
        <v>-1.811594202898533</v>
      </c>
      <c r="D44" s="23">
        <v>11.960542540073988</v>
      </c>
      <c r="E44" s="23">
        <v>-6.516556291390728</v>
      </c>
      <c r="F44" s="23">
        <v>11.24885814954979</v>
      </c>
      <c r="G44" s="23">
        <v>5.034550839091807</v>
      </c>
      <c r="H44" s="23">
        <v>3.6084799278303876</v>
      </c>
      <c r="I44" s="23">
        <v>8.00291545189505</v>
      </c>
      <c r="J44" s="23">
        <v>-1.650793650793645</v>
      </c>
      <c r="K44" s="23">
        <v>1.8665158371040889</v>
      </c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</row>
    <row r="45" spans="1:35" ht="12.75">
      <c r="A45" s="26" t="s">
        <v>87</v>
      </c>
      <c r="B45" s="23">
        <v>-2.18145761031235</v>
      </c>
      <c r="C45" s="23">
        <v>-7.626076260762616</v>
      </c>
      <c r="D45" s="23">
        <v>-7.8928046989721</v>
      </c>
      <c r="E45" s="23">
        <v>0.3683763105695732</v>
      </c>
      <c r="F45" s="23">
        <v>0.35190615835777805</v>
      </c>
      <c r="G45" s="23">
        <v>4.6365914786967295</v>
      </c>
      <c r="H45" s="23">
        <v>-3.548106225511532</v>
      </c>
      <c r="I45" s="23">
        <v>-0.2294506681063666</v>
      </c>
      <c r="J45" s="23">
        <v>0.16139444803098968</v>
      </c>
      <c r="K45" s="23">
        <v>2.6651860077734426</v>
      </c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</row>
    <row r="46" spans="1:35" ht="12.75">
      <c r="A46" s="26" t="s">
        <v>88</v>
      </c>
      <c r="B46" s="23">
        <v>-4.536239229599602</v>
      </c>
      <c r="C46" s="23">
        <v>8.255659121171789</v>
      </c>
      <c r="D46" s="23">
        <v>-3.467516939019532</v>
      </c>
      <c r="E46" s="23">
        <v>-1.3551665725578772</v>
      </c>
      <c r="F46" s="23">
        <v>0.8065458796025808</v>
      </c>
      <c r="G46" s="23">
        <v>2.634730538922156</v>
      </c>
      <c r="H46" s="23">
        <v>-0.09027307605506962</v>
      </c>
      <c r="I46" s="23">
        <v>-3.3008658008658074</v>
      </c>
      <c r="J46" s="23">
        <v>1.1762810183693233</v>
      </c>
      <c r="K46" s="23">
        <v>-1.0546241211465457</v>
      </c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</row>
    <row r="47" spans="1:35" ht="12.75">
      <c r="A47" s="26" t="s">
        <v>89</v>
      </c>
      <c r="B47" s="23">
        <v>3.9023095301300685</v>
      </c>
      <c r="C47" s="23">
        <v>-2.706027060270614</v>
      </c>
      <c r="D47" s="23">
        <v>-5.656482246077616</v>
      </c>
      <c r="E47" s="23">
        <v>-11.562678878076696</v>
      </c>
      <c r="F47" s="23">
        <v>-2.191558441558442</v>
      </c>
      <c r="G47" s="23">
        <v>-2.625437572928817</v>
      </c>
      <c r="H47" s="23">
        <v>0</v>
      </c>
      <c r="I47" s="23">
        <v>-2.8539451594851784</v>
      </c>
      <c r="J47" s="23">
        <v>-5.239687848383497</v>
      </c>
      <c r="K47" s="23">
        <v>6.176550970210428</v>
      </c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</row>
    <row r="48" spans="1:35" ht="12.75">
      <c r="A48" s="26" t="s">
        <v>90</v>
      </c>
      <c r="B48" s="23">
        <v>1.6607051609606458</v>
      </c>
      <c r="C48" s="23">
        <v>-0.25284450063210784</v>
      </c>
      <c r="D48" s="23">
        <v>1.5754923413566644</v>
      </c>
      <c r="E48" s="23">
        <v>1.4886731391585784</v>
      </c>
      <c r="F48" s="23">
        <v>1.8968583283936056</v>
      </c>
      <c r="G48" s="23">
        <v>0.5392450569203078</v>
      </c>
      <c r="H48" s="23">
        <v>-6.6862435057601175</v>
      </c>
      <c r="I48" s="23">
        <v>5.256336405529964</v>
      </c>
      <c r="J48" s="23">
        <v>-4.252100840336141</v>
      </c>
      <c r="K48" s="23">
        <v>-4.658944658944662</v>
      </c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</row>
    <row r="49" spans="1:35" ht="12.75">
      <c r="A49" s="26" t="s">
        <v>91</v>
      </c>
      <c r="B49" s="23">
        <v>54.13420457401358</v>
      </c>
      <c r="C49" s="23">
        <v>1.9011406844106347</v>
      </c>
      <c r="D49" s="23">
        <v>8.616975441619985</v>
      </c>
      <c r="E49" s="23">
        <v>-1.0841836734693828</v>
      </c>
      <c r="F49" s="23">
        <v>4.595695171611396</v>
      </c>
      <c r="G49" s="23">
        <v>1.6090584028605406</v>
      </c>
      <c r="H49" s="23">
        <v>-0.7020091987412371</v>
      </c>
      <c r="I49" s="23">
        <v>5.212751402380633</v>
      </c>
      <c r="J49" s="23">
        <v>6.582411795681935</v>
      </c>
      <c r="K49" s="23">
        <v>0.89092872570194</v>
      </c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</row>
    <row r="50" spans="1:35" ht="12.75">
      <c r="A50" s="26" t="s">
        <v>92</v>
      </c>
      <c r="B50" s="23">
        <v>12.73438773846405</v>
      </c>
      <c r="C50" s="23">
        <v>3.731343283582106</v>
      </c>
      <c r="D50" s="23">
        <v>6.743355811186035</v>
      </c>
      <c r="E50" s="23">
        <v>-7.124435847840104</v>
      </c>
      <c r="F50" s="23">
        <v>8.565072302558391</v>
      </c>
      <c r="G50" s="23">
        <v>1.290322580645153</v>
      </c>
      <c r="H50" s="23">
        <v>-2.437835202340324</v>
      </c>
      <c r="I50" s="23">
        <v>5.227568270481143</v>
      </c>
      <c r="J50" s="23">
        <v>-0.8399209486165944</v>
      </c>
      <c r="K50" s="23">
        <v>1.5520470966015694</v>
      </c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</row>
    <row r="51" spans="1:35" ht="12.75">
      <c r="A51" s="26" t="s">
        <v>93</v>
      </c>
      <c r="B51" s="23">
        <v>-1.0558287532542607</v>
      </c>
      <c r="C51" s="23">
        <v>12.949640287769782</v>
      </c>
      <c r="D51" s="23">
        <v>6.094388703084348</v>
      </c>
      <c r="E51" s="23">
        <v>-8.920513710517184</v>
      </c>
      <c r="F51" s="23">
        <v>-4.405737704918025</v>
      </c>
      <c r="G51" s="23">
        <v>-3.6479444122756206</v>
      </c>
      <c r="H51" s="23">
        <v>-3.7481259370314746</v>
      </c>
      <c r="I51" s="23">
        <v>0.8526940187839784</v>
      </c>
      <c r="J51" s="23">
        <v>-2.6075402757017088</v>
      </c>
      <c r="K51" s="23">
        <v>-2.2397891963109373</v>
      </c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</row>
    <row r="52" spans="1:35" ht="12.75">
      <c r="A52" s="26" t="s">
        <v>94</v>
      </c>
      <c r="B52" s="23">
        <v>14.807776640842008</v>
      </c>
      <c r="C52" s="23">
        <v>-9.660297239915067</v>
      </c>
      <c r="D52" s="23">
        <v>-2.031523642732054</v>
      </c>
      <c r="E52" s="23">
        <v>1.6768292682926926</v>
      </c>
      <c r="F52" s="23">
        <v>7.556270096463024</v>
      </c>
      <c r="G52" s="23">
        <v>-3.335336538461547</v>
      </c>
      <c r="H52" s="23">
        <v>6.879543094496356</v>
      </c>
      <c r="I52" s="23">
        <v>1.4826614385492007</v>
      </c>
      <c r="J52" s="23">
        <v>-1.8076398362892263</v>
      </c>
      <c r="K52" s="23">
        <v>-4.609164420485172</v>
      </c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</row>
    <row r="53" spans="1:35" ht="12.75">
      <c r="A53" s="26" t="s">
        <v>95</v>
      </c>
      <c r="B53" s="23">
        <v>1.7443340972752708</v>
      </c>
      <c r="C53" s="23">
        <v>-8.225616921269093</v>
      </c>
      <c r="D53" s="23">
        <v>1.0010725777618887</v>
      </c>
      <c r="E53" s="23">
        <v>3.2608695652173907</v>
      </c>
      <c r="F53" s="23">
        <v>-6.188340807174882</v>
      </c>
      <c r="G53" s="23">
        <v>1.8029219769971974</v>
      </c>
      <c r="H53" s="23">
        <v>1.2144765606023782</v>
      </c>
      <c r="I53" s="23">
        <v>1.1108427915962409</v>
      </c>
      <c r="J53" s="23">
        <v>2.813476901701989</v>
      </c>
      <c r="K53" s="23">
        <v>2.4865781294150935</v>
      </c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</row>
    <row r="54" spans="1:35" ht="12.75">
      <c r="A54" s="26" t="s">
        <v>96</v>
      </c>
      <c r="B54" s="23">
        <v>16.568639719684654</v>
      </c>
      <c r="C54" s="23">
        <v>8.706786171574905</v>
      </c>
      <c r="D54" s="23">
        <v>-2.3008849557522097</v>
      </c>
      <c r="E54" s="23">
        <v>-4.900181488203273</v>
      </c>
      <c r="F54" s="23">
        <v>8.572339069470999</v>
      </c>
      <c r="G54" s="23">
        <v>2.3511450381679566</v>
      </c>
      <c r="H54" s="23">
        <v>6.119510439164856</v>
      </c>
      <c r="I54" s="23">
        <v>7.965130164795809</v>
      </c>
      <c r="J54" s="23">
        <v>6.317567567567565</v>
      </c>
      <c r="K54" s="23">
        <v>-1.9851116625310397</v>
      </c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</row>
    <row r="55" spans="1:35" ht="12.75">
      <c r="A55" s="26" t="s">
        <v>97</v>
      </c>
      <c r="B55" s="23">
        <v>-4.294149221685458</v>
      </c>
      <c r="C55" s="23">
        <v>4.475853945818599</v>
      </c>
      <c r="D55" s="23">
        <v>10.869565217391298</v>
      </c>
      <c r="E55" s="23">
        <v>1.8320610687022878</v>
      </c>
      <c r="F55" s="23">
        <v>-6.095294002543781</v>
      </c>
      <c r="G55" s="23">
        <v>0.6861575178997583</v>
      </c>
      <c r="H55" s="23">
        <v>13.772048846675716</v>
      </c>
      <c r="I55" s="23">
        <v>-0.6083397854219612</v>
      </c>
      <c r="J55" s="23">
        <v>-0.7944073721004088</v>
      </c>
      <c r="K55" s="23">
        <v>0.5625879043600577</v>
      </c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</row>
    <row r="56" spans="1:35" ht="12.75">
      <c r="A56" s="26" t="s">
        <v>98</v>
      </c>
      <c r="B56" s="23">
        <v>1.581604038137968</v>
      </c>
      <c r="C56" s="23">
        <v>-15.332581736189397</v>
      </c>
      <c r="D56" s="23">
        <v>-19.80392156862746</v>
      </c>
      <c r="E56" s="23">
        <v>-12.331334332833578</v>
      </c>
      <c r="F56" s="23">
        <v>-5.792873515315691</v>
      </c>
      <c r="G56" s="23">
        <v>-4.266666666666666</v>
      </c>
      <c r="H56" s="23">
        <v>-2.365334923474464</v>
      </c>
      <c r="I56" s="23">
        <v>-2.7042065435121287</v>
      </c>
      <c r="J56" s="23">
        <v>4.580397181294046</v>
      </c>
      <c r="K56" s="23">
        <v>-0.6993006993006929</v>
      </c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</row>
    <row r="57" spans="1:35" ht="12.75">
      <c r="A57" s="26" t="s">
        <v>99</v>
      </c>
      <c r="B57" s="23">
        <v>2.296819787985868</v>
      </c>
      <c r="C57" s="23">
        <v>-10.38615179760319</v>
      </c>
      <c r="D57" s="23">
        <v>-0.12224938875304758</v>
      </c>
      <c r="E57" s="23">
        <v>-12.483967507481836</v>
      </c>
      <c r="F57" s="23">
        <v>-5.496571554965712</v>
      </c>
      <c r="G57" s="23">
        <v>-1.5784586815227613</v>
      </c>
      <c r="H57" s="23">
        <v>-1.526872964169371</v>
      </c>
      <c r="I57" s="23">
        <v>5.0783483930001125</v>
      </c>
      <c r="J57" s="23">
        <v>-1.5313935681470099</v>
      </c>
      <c r="K57" s="23">
        <v>-2.1126760563380316</v>
      </c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</row>
    <row r="58" spans="1:35" ht="12.75">
      <c r="A58" s="26" t="s">
        <v>100</v>
      </c>
      <c r="B58" s="23">
        <v>-16.126943005181346</v>
      </c>
      <c r="C58" s="23">
        <v>-1.3372956909361164</v>
      </c>
      <c r="D58" s="23">
        <v>-18.237454100367202</v>
      </c>
      <c r="E58" s="23">
        <v>-7.6209086468001885</v>
      </c>
      <c r="F58" s="23">
        <v>-4.891749561146867</v>
      </c>
      <c r="G58" s="23">
        <v>-7.547169811320757</v>
      </c>
      <c r="H58" s="23">
        <v>11.081248707876796</v>
      </c>
      <c r="I58" s="23">
        <v>-8.522912811581591</v>
      </c>
      <c r="J58" s="23">
        <v>-5.334370139968897</v>
      </c>
      <c r="K58" s="23">
        <v>-11.683453237410077</v>
      </c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</row>
    <row r="59" spans="1:35" ht="12.75">
      <c r="A59" s="26" t="s">
        <v>101</v>
      </c>
      <c r="B59" s="23">
        <v>-17.02702702702703</v>
      </c>
      <c r="C59" s="23">
        <v>-1.6566265060240966</v>
      </c>
      <c r="D59" s="23">
        <v>-0.6986027944111868</v>
      </c>
      <c r="E59" s="23">
        <v>-4.918032786885249</v>
      </c>
      <c r="F59" s="23">
        <v>0.024609326934921683</v>
      </c>
      <c r="G59" s="23">
        <v>8.605442176870753</v>
      </c>
      <c r="H59" s="23">
        <v>-5.676530802158936</v>
      </c>
      <c r="I59" s="23">
        <v>1.9633507853403103</v>
      </c>
      <c r="J59" s="23">
        <v>-1.2157056021028438</v>
      </c>
      <c r="K59" s="23">
        <v>2.3134571521668192</v>
      </c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</row>
    <row r="60" spans="1:35" ht="12.75">
      <c r="A60" s="26" t="s">
        <v>102</v>
      </c>
      <c r="B60" s="23">
        <v>10.594074763455879</v>
      </c>
      <c r="C60" s="23">
        <v>-12.404287901990813</v>
      </c>
      <c r="D60" s="23">
        <v>0.1005025125628265</v>
      </c>
      <c r="E60" s="23">
        <v>-2.6696329254727544</v>
      </c>
      <c r="F60" s="23">
        <v>-10.173453069258215</v>
      </c>
      <c r="G60" s="23">
        <v>-3.163169433134982</v>
      </c>
      <c r="H60" s="23">
        <v>-11.286503551696924</v>
      </c>
      <c r="I60" s="23">
        <v>-2.7891235850157585</v>
      </c>
      <c r="J60" s="23">
        <v>4.689838682853818</v>
      </c>
      <c r="K60" s="23">
        <v>5.159235668789833</v>
      </c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</row>
    <row r="61" spans="1:35" ht="12.75">
      <c r="A61" s="26" t="s">
        <v>103</v>
      </c>
      <c r="B61" s="23">
        <v>10.280504908835908</v>
      </c>
      <c r="C61" s="23">
        <v>44.4055944055944</v>
      </c>
      <c r="D61" s="23">
        <v>-6.475903614457835</v>
      </c>
      <c r="E61" s="23">
        <v>-7.257142857142853</v>
      </c>
      <c r="F61" s="23">
        <v>14.105724459052325</v>
      </c>
      <c r="G61" s="23">
        <v>3.33117723156532</v>
      </c>
      <c r="H61" s="23">
        <v>-2.402135231316734</v>
      </c>
      <c r="I61" s="23">
        <v>10.036014405762302</v>
      </c>
      <c r="J61" s="23">
        <v>3.431294678316121</v>
      </c>
      <c r="K61" s="23">
        <v>3.149606299212593</v>
      </c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</row>
    <row r="62" spans="1:35" ht="12.75">
      <c r="A62" s="26" t="s">
        <v>104</v>
      </c>
      <c r="B62" s="23">
        <v>3.802619865191403</v>
      </c>
      <c r="C62" s="23">
        <v>-17.675544794188866</v>
      </c>
      <c r="D62" s="23">
        <v>23.7788513150832</v>
      </c>
      <c r="E62" s="23">
        <v>12.076401725200256</v>
      </c>
      <c r="F62" s="23">
        <v>-2.004320691310596</v>
      </c>
      <c r="G62" s="23">
        <v>3.5993740219092416</v>
      </c>
      <c r="H62" s="23">
        <v>7.497721057429345</v>
      </c>
      <c r="I62" s="23">
        <v>-4.211215361117169</v>
      </c>
      <c r="J62" s="23">
        <v>0.1689448625403145</v>
      </c>
      <c r="K62" s="23">
        <v>-3.787433940105686</v>
      </c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</row>
    <row r="63" spans="1:35" ht="12.75">
      <c r="A63" s="26" t="s">
        <v>105</v>
      </c>
      <c r="B63" s="23">
        <v>-10.156824307767707</v>
      </c>
      <c r="C63" s="23">
        <v>-29.264705882352942</v>
      </c>
      <c r="D63" s="23">
        <v>-5.117085862966164</v>
      </c>
      <c r="E63" s="23">
        <v>-13.468938977460155</v>
      </c>
      <c r="F63" s="23">
        <v>-20.60012247397428</v>
      </c>
      <c r="G63" s="23">
        <v>-7.129909365558916</v>
      </c>
      <c r="H63" s="23">
        <v>9.985160059359757</v>
      </c>
      <c r="I63" s="23">
        <v>-0.7061503416856425</v>
      </c>
      <c r="J63" s="23">
        <v>-3.5878564857405735</v>
      </c>
      <c r="K63" s="23">
        <v>-0.061031431187075214</v>
      </c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</row>
    <row r="64" spans="1:35" ht="12.75">
      <c r="A64" s="26" t="s">
        <v>106</v>
      </c>
      <c r="B64" s="23">
        <v>4.104732033274246</v>
      </c>
      <c r="C64" s="23">
        <v>-0.20790020790019526</v>
      </c>
      <c r="D64" s="23">
        <v>12.294332723948813</v>
      </c>
      <c r="E64" s="23">
        <v>-6.670902160101647</v>
      </c>
      <c r="F64" s="23">
        <v>-7.01835569952182</v>
      </c>
      <c r="G64" s="23">
        <v>-2.7325959661678496</v>
      </c>
      <c r="H64" s="23">
        <v>-8.057054741711653</v>
      </c>
      <c r="I64" s="23">
        <v>-8.740536820371645</v>
      </c>
      <c r="J64" s="23">
        <v>6.409033078880398</v>
      </c>
      <c r="K64" s="23">
        <v>9.435114503816806</v>
      </c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</row>
    <row r="65" spans="1:35" ht="12.75">
      <c r="A65" s="26" t="s">
        <v>107</v>
      </c>
      <c r="B65" s="23">
        <v>5.855383809274301</v>
      </c>
      <c r="C65" s="23">
        <v>-7.083333333333329</v>
      </c>
      <c r="D65" s="23">
        <v>-11.558811558811556</v>
      </c>
      <c r="E65" s="23">
        <v>5.92239618788291</v>
      </c>
      <c r="F65" s="23">
        <v>7.946250829462485</v>
      </c>
      <c r="G65" s="23">
        <v>6.588628762541816</v>
      </c>
      <c r="H65" s="23">
        <v>-5.953878406708597</v>
      </c>
      <c r="I65" s="23">
        <v>-0.012569130216192548</v>
      </c>
      <c r="J65" s="23">
        <v>3.5420714392467545</v>
      </c>
      <c r="K65" s="23">
        <v>1.1718749999999858</v>
      </c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</row>
    <row r="66" spans="1:35" ht="12.75">
      <c r="A66" s="26" t="s">
        <v>108</v>
      </c>
      <c r="B66" s="23">
        <v>-9.961638411087733</v>
      </c>
      <c r="C66" s="23">
        <v>16.591928251121075</v>
      </c>
      <c r="D66" s="23">
        <v>-24.160147261849986</v>
      </c>
      <c r="E66" s="23">
        <v>-4.434447300771211</v>
      </c>
      <c r="F66" s="23">
        <v>-12.524973105885962</v>
      </c>
      <c r="G66" s="23">
        <v>-5.114527769061823</v>
      </c>
      <c r="H66" s="23">
        <v>-13.865358894337945</v>
      </c>
      <c r="I66" s="23">
        <v>-2.928975487115025</v>
      </c>
      <c r="J66" s="23">
        <v>-1.6454965357967666</v>
      </c>
      <c r="K66" s="23">
        <v>4.881412024269167</v>
      </c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</row>
    <row r="67" spans="1:35" ht="12.75">
      <c r="A67" s="26" t="s">
        <v>109</v>
      </c>
      <c r="B67" s="23">
        <v>-21.330401319406278</v>
      </c>
      <c r="C67" s="23">
        <v>-57.88461538461539</v>
      </c>
      <c r="D67" s="23">
        <v>-25.970873786407765</v>
      </c>
      <c r="E67" s="23">
        <v>-11.7014122394082</v>
      </c>
      <c r="F67" s="23">
        <v>-8.591004919184826</v>
      </c>
      <c r="G67" s="23">
        <v>-15.575396825396822</v>
      </c>
      <c r="H67" s="23">
        <v>-32.03933747412009</v>
      </c>
      <c r="I67" s="23">
        <v>-4.558404558404561</v>
      </c>
      <c r="J67" s="23">
        <v>-11.461696507191078</v>
      </c>
      <c r="K67" s="23">
        <v>-1.0780962398106908</v>
      </c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</row>
    <row r="68" spans="1:35" ht="12.75">
      <c r="A68" s="26" t="s">
        <v>110</v>
      </c>
      <c r="B68" s="23">
        <v>-25.401816911250876</v>
      </c>
      <c r="C68" s="23">
        <v>22.831050228310502</v>
      </c>
      <c r="D68" s="23">
        <v>-8.442622950819668</v>
      </c>
      <c r="E68" s="23">
        <v>-31.987814166031995</v>
      </c>
      <c r="F68" s="23">
        <v>-18.06650009609841</v>
      </c>
      <c r="G68" s="23">
        <v>-13.082647865256561</v>
      </c>
      <c r="H68" s="23">
        <v>27.760853008377737</v>
      </c>
      <c r="I68" s="23">
        <v>8.751696065128911</v>
      </c>
      <c r="J68" s="23">
        <v>-3.6963368141886264</v>
      </c>
      <c r="K68" s="23">
        <v>-15.550239234449748</v>
      </c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</row>
    <row r="69" spans="1:35" ht="12.75">
      <c r="A69" s="26" t="s">
        <v>111</v>
      </c>
      <c r="B69" s="23">
        <v>20.093676814988285</v>
      </c>
      <c r="C69" s="23">
        <v>-14.869888475836433</v>
      </c>
      <c r="D69" s="23">
        <v>-8.325872873769029</v>
      </c>
      <c r="E69" s="23">
        <v>5.93505039193731</v>
      </c>
      <c r="F69" s="23">
        <v>0.09383063570254535</v>
      </c>
      <c r="G69" s="23">
        <v>2.253267237494356</v>
      </c>
      <c r="H69" s="23">
        <v>21.311475409836092</v>
      </c>
      <c r="I69" s="23">
        <v>-0.39925140361822287</v>
      </c>
      <c r="J69" s="23">
        <v>2.134251290877799</v>
      </c>
      <c r="K69" s="23">
        <v>-5.539817437834429</v>
      </c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</row>
    <row r="70" spans="1:35" ht="12.75">
      <c r="A70" s="14"/>
      <c r="B70" s="25"/>
      <c r="C70" s="25"/>
      <c r="D70" s="25"/>
      <c r="E70" s="25"/>
      <c r="F70" s="25"/>
      <c r="G70" s="25"/>
      <c r="H70" s="25"/>
      <c r="I70" s="25"/>
      <c r="J70" s="25"/>
      <c r="K70" s="25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</row>
    <row r="71" spans="1:35" ht="13.5">
      <c r="A71" s="16"/>
      <c r="B71" s="15"/>
      <c r="C71" s="15"/>
      <c r="D71" s="15"/>
      <c r="E71" s="15"/>
      <c r="F71" s="15"/>
      <c r="G71" s="15"/>
      <c r="H71" s="15"/>
      <c r="I71" s="15"/>
      <c r="J71" s="15"/>
      <c r="K71" s="15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</row>
    <row r="72" spans="1:35" ht="13.5">
      <c r="A72" s="16"/>
      <c r="B72" s="15"/>
      <c r="C72" s="15"/>
      <c r="D72" s="15"/>
      <c r="E72" s="15"/>
      <c r="F72" s="15"/>
      <c r="G72" s="15"/>
      <c r="H72" s="15"/>
      <c r="I72" s="15"/>
      <c r="J72" s="15"/>
      <c r="K72" s="15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</row>
    <row r="73" spans="1:35" ht="13.5">
      <c r="A73" s="16"/>
      <c r="B73" s="15"/>
      <c r="C73" s="15"/>
      <c r="D73" s="15"/>
      <c r="E73" s="15"/>
      <c r="F73" s="15"/>
      <c r="G73" s="15"/>
      <c r="H73" s="15"/>
      <c r="I73" s="15"/>
      <c r="J73" s="15"/>
      <c r="K73" s="15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</row>
    <row r="74" spans="1:35" ht="13.5">
      <c r="A74" s="16"/>
      <c r="B74" s="15"/>
      <c r="C74" s="15"/>
      <c r="D74" s="15"/>
      <c r="E74" s="15"/>
      <c r="F74" s="15"/>
      <c r="G74" s="15"/>
      <c r="H74" s="15"/>
      <c r="I74" s="15"/>
      <c r="J74" s="15"/>
      <c r="K74" s="15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</row>
    <row r="75" spans="1:35" ht="13.5">
      <c r="A75" s="16"/>
      <c r="B75" s="15"/>
      <c r="C75" s="15"/>
      <c r="D75" s="15"/>
      <c r="E75" s="15"/>
      <c r="F75" s="15"/>
      <c r="G75" s="15"/>
      <c r="H75" s="15"/>
      <c r="I75" s="15"/>
      <c r="J75" s="15"/>
      <c r="K75" s="15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</row>
    <row r="76" spans="1:35" ht="13.5">
      <c r="A76" s="16"/>
      <c r="B76" s="15"/>
      <c r="C76" s="15"/>
      <c r="D76" s="15"/>
      <c r="E76" s="15"/>
      <c r="F76" s="15"/>
      <c r="G76" s="15"/>
      <c r="H76" s="15"/>
      <c r="I76" s="15"/>
      <c r="J76" s="15"/>
      <c r="K76" s="15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</row>
    <row r="77" spans="1:35" ht="13.5">
      <c r="A77" s="16"/>
      <c r="B77" s="15"/>
      <c r="C77" s="15"/>
      <c r="D77" s="15"/>
      <c r="E77" s="15"/>
      <c r="F77" s="15"/>
      <c r="G77" s="15"/>
      <c r="H77" s="15"/>
      <c r="I77" s="15"/>
      <c r="J77" s="15"/>
      <c r="K77" s="15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</row>
    <row r="78" spans="1:35" ht="13.5">
      <c r="A78" s="16"/>
      <c r="B78" s="15"/>
      <c r="C78" s="15"/>
      <c r="D78" s="15"/>
      <c r="E78" s="15"/>
      <c r="F78" s="15"/>
      <c r="G78" s="15"/>
      <c r="H78" s="15"/>
      <c r="I78" s="15"/>
      <c r="J78" s="15"/>
      <c r="K78" s="15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</row>
    <row r="79" spans="1:35" ht="13.5">
      <c r="A79" s="16"/>
      <c r="B79" s="15"/>
      <c r="C79" s="15"/>
      <c r="D79" s="15"/>
      <c r="E79" s="15"/>
      <c r="F79" s="15"/>
      <c r="G79" s="15"/>
      <c r="H79" s="15"/>
      <c r="I79" s="15"/>
      <c r="J79" s="15"/>
      <c r="K79" s="15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</row>
    <row r="80" spans="1:35" ht="13.5">
      <c r="A80" s="16"/>
      <c r="B80" s="15"/>
      <c r="C80" s="15"/>
      <c r="D80" s="15"/>
      <c r="E80" s="15"/>
      <c r="F80" s="15"/>
      <c r="G80" s="15"/>
      <c r="H80" s="15"/>
      <c r="I80" s="15"/>
      <c r="J80" s="15"/>
      <c r="K80" s="15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</row>
    <row r="81" spans="1:35" ht="13.5">
      <c r="A81" s="16"/>
      <c r="B81" s="15"/>
      <c r="C81" s="15"/>
      <c r="D81" s="15"/>
      <c r="E81" s="15"/>
      <c r="F81" s="15"/>
      <c r="G81" s="15"/>
      <c r="H81" s="15"/>
      <c r="I81" s="15"/>
      <c r="J81" s="15"/>
      <c r="K81" s="15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</row>
    <row r="82" spans="1:35" ht="13.5">
      <c r="A82" s="16"/>
      <c r="B82" s="15"/>
      <c r="C82" s="15"/>
      <c r="D82" s="15"/>
      <c r="E82" s="15"/>
      <c r="F82" s="15"/>
      <c r="G82" s="15"/>
      <c r="H82" s="15"/>
      <c r="I82" s="15"/>
      <c r="J82" s="15"/>
      <c r="K82" s="15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</row>
    <row r="83" spans="1:35" ht="13.5">
      <c r="A83" s="16"/>
      <c r="B83" s="15"/>
      <c r="C83" s="15"/>
      <c r="D83" s="15"/>
      <c r="E83" s="15"/>
      <c r="F83" s="15"/>
      <c r="G83" s="15"/>
      <c r="H83" s="15"/>
      <c r="I83" s="15"/>
      <c r="J83" s="15"/>
      <c r="K83" s="15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</row>
    <row r="84" spans="1:35" ht="13.5">
      <c r="A84" s="16"/>
      <c r="B84" s="15"/>
      <c r="C84" s="15"/>
      <c r="D84" s="15"/>
      <c r="E84" s="15"/>
      <c r="F84" s="15"/>
      <c r="G84" s="15"/>
      <c r="H84" s="15"/>
      <c r="I84" s="15"/>
      <c r="J84" s="15"/>
      <c r="K84" s="15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</row>
    <row r="85" spans="1:35" ht="13.5">
      <c r="A85" s="16"/>
      <c r="B85" s="15"/>
      <c r="C85" s="15"/>
      <c r="D85" s="15"/>
      <c r="E85" s="15"/>
      <c r="F85" s="15"/>
      <c r="G85" s="15"/>
      <c r="H85" s="15"/>
      <c r="I85" s="15"/>
      <c r="J85" s="15"/>
      <c r="K85" s="15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</row>
    <row r="86" spans="1:35" ht="13.5">
      <c r="A86" s="16"/>
      <c r="B86" s="15"/>
      <c r="C86" s="15"/>
      <c r="D86" s="15"/>
      <c r="E86" s="15"/>
      <c r="F86" s="15"/>
      <c r="G86" s="15"/>
      <c r="H86" s="15"/>
      <c r="I86" s="15"/>
      <c r="J86" s="15"/>
      <c r="K86" s="15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</row>
    <row r="87" spans="1:35" ht="13.5">
      <c r="A87" s="16"/>
      <c r="B87" s="15"/>
      <c r="C87" s="15"/>
      <c r="D87" s="15"/>
      <c r="E87" s="15"/>
      <c r="F87" s="15"/>
      <c r="G87" s="15"/>
      <c r="H87" s="15"/>
      <c r="I87" s="15"/>
      <c r="J87" s="15"/>
      <c r="K87" s="15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</row>
    <row r="88" spans="1:35" ht="13.5">
      <c r="A88" s="16"/>
      <c r="B88" s="15"/>
      <c r="C88" s="15"/>
      <c r="D88" s="15"/>
      <c r="E88" s="15"/>
      <c r="F88" s="15"/>
      <c r="G88" s="15"/>
      <c r="H88" s="15"/>
      <c r="I88" s="15"/>
      <c r="J88" s="15"/>
      <c r="K88" s="15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</row>
    <row r="89" spans="1:35" ht="13.5">
      <c r="A89" s="16"/>
      <c r="B89" s="15"/>
      <c r="C89" s="15"/>
      <c r="D89" s="15"/>
      <c r="E89" s="15"/>
      <c r="F89" s="15"/>
      <c r="G89" s="15"/>
      <c r="H89" s="15"/>
      <c r="I89" s="15"/>
      <c r="J89" s="15"/>
      <c r="K89" s="15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</row>
    <row r="90" spans="1:35" ht="13.5">
      <c r="A90" s="16"/>
      <c r="B90" s="15"/>
      <c r="C90" s="15"/>
      <c r="D90" s="15"/>
      <c r="E90" s="15"/>
      <c r="F90" s="15"/>
      <c r="G90" s="15"/>
      <c r="H90" s="15"/>
      <c r="I90" s="15"/>
      <c r="J90" s="15"/>
      <c r="K90" s="15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</row>
    <row r="91" spans="1:35" ht="13.5">
      <c r="A91" s="16"/>
      <c r="B91" s="15"/>
      <c r="C91" s="15"/>
      <c r="D91" s="15"/>
      <c r="E91" s="15"/>
      <c r="F91" s="15"/>
      <c r="G91" s="15"/>
      <c r="H91" s="15"/>
      <c r="I91" s="15"/>
      <c r="J91" s="15"/>
      <c r="K91" s="15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</row>
    <row r="92" spans="1:35" ht="13.5">
      <c r="A92" s="16"/>
      <c r="B92" s="15"/>
      <c r="C92" s="15"/>
      <c r="D92" s="15"/>
      <c r="E92" s="15"/>
      <c r="F92" s="15"/>
      <c r="G92" s="15"/>
      <c r="H92" s="15"/>
      <c r="I92" s="15"/>
      <c r="J92" s="15"/>
      <c r="K92" s="15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</row>
    <row r="93" spans="1:35" ht="13.5">
      <c r="A93" s="16"/>
      <c r="B93" s="15"/>
      <c r="C93" s="15"/>
      <c r="D93" s="15"/>
      <c r="E93" s="15"/>
      <c r="F93" s="15"/>
      <c r="G93" s="15"/>
      <c r="H93" s="15"/>
      <c r="I93" s="15"/>
      <c r="J93" s="15"/>
      <c r="K93" s="15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</row>
    <row r="94" spans="1:35" ht="13.5">
      <c r="A94" s="16"/>
      <c r="B94" s="15"/>
      <c r="C94" s="15"/>
      <c r="D94" s="15"/>
      <c r="E94" s="15"/>
      <c r="F94" s="15"/>
      <c r="G94" s="15"/>
      <c r="H94" s="15"/>
      <c r="I94" s="15"/>
      <c r="J94" s="15"/>
      <c r="K94" s="15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</row>
    <row r="95" spans="1:35" ht="13.5">
      <c r="A95" s="16"/>
      <c r="B95" s="15"/>
      <c r="C95" s="15"/>
      <c r="D95" s="15"/>
      <c r="E95" s="15"/>
      <c r="F95" s="15"/>
      <c r="G95" s="15"/>
      <c r="H95" s="15"/>
      <c r="I95" s="15"/>
      <c r="J95" s="15"/>
      <c r="K95" s="15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</row>
    <row r="96" spans="1:35" ht="13.5">
      <c r="A96" s="16"/>
      <c r="B96" s="15"/>
      <c r="C96" s="15"/>
      <c r="D96" s="15"/>
      <c r="E96" s="15"/>
      <c r="F96" s="15"/>
      <c r="G96" s="15"/>
      <c r="H96" s="15"/>
      <c r="I96" s="15"/>
      <c r="J96" s="15"/>
      <c r="K96" s="15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</row>
    <row r="97" spans="1:35" ht="13.5">
      <c r="A97" s="16"/>
      <c r="B97" s="15"/>
      <c r="C97" s="15"/>
      <c r="D97" s="15"/>
      <c r="E97" s="15"/>
      <c r="F97" s="15"/>
      <c r="G97" s="15"/>
      <c r="H97" s="15"/>
      <c r="I97" s="15"/>
      <c r="J97" s="15"/>
      <c r="K97" s="15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</row>
    <row r="98" spans="1:35" ht="13.5">
      <c r="A98" s="16"/>
      <c r="B98" s="15"/>
      <c r="C98" s="15"/>
      <c r="D98" s="15"/>
      <c r="E98" s="15"/>
      <c r="F98" s="15"/>
      <c r="G98" s="15"/>
      <c r="H98" s="15"/>
      <c r="I98" s="15"/>
      <c r="J98" s="15"/>
      <c r="K98" s="15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</row>
    <row r="99" spans="1:35" ht="13.5">
      <c r="A99" s="16"/>
      <c r="B99" s="15"/>
      <c r="C99" s="15"/>
      <c r="D99" s="15"/>
      <c r="E99" s="15"/>
      <c r="F99" s="15"/>
      <c r="G99" s="15"/>
      <c r="H99" s="15"/>
      <c r="I99" s="15"/>
      <c r="J99" s="15"/>
      <c r="K99" s="15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</row>
    <row r="100" spans="1:35" ht="13.5">
      <c r="A100" s="16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</row>
    <row r="101" spans="1:35" ht="13.5">
      <c r="A101" s="16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</row>
    <row r="102" spans="1:35" ht="13.5">
      <c r="A102" s="16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</row>
    <row r="103" spans="1:35" ht="13.5">
      <c r="A103" s="16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</row>
    <row r="104" spans="1:35" ht="13.5">
      <c r="A104" s="16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</row>
    <row r="105" spans="1:35" ht="13.5">
      <c r="A105" s="16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</row>
    <row r="106" spans="1:35" ht="13.5">
      <c r="A106" s="16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</row>
    <row r="107" spans="1:35" ht="13.5">
      <c r="A107" s="16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</row>
    <row r="108" spans="1:35" ht="13.5">
      <c r="A108" s="16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</row>
    <row r="109" spans="1:35" ht="13.5">
      <c r="A109" s="16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</row>
    <row r="110" spans="1:35" ht="13.5">
      <c r="A110" s="16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</row>
    <row r="111" spans="1:35" ht="13.5">
      <c r="A111" s="16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</row>
    <row r="112" spans="1:35" ht="13.5">
      <c r="A112" s="16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</row>
    <row r="113" spans="1:35" ht="13.5">
      <c r="A113" s="16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</row>
    <row r="114" spans="1:35" ht="13.5">
      <c r="A114" s="16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</row>
    <row r="115" spans="1:35" ht="13.5">
      <c r="A115" s="16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</row>
    <row r="116" spans="1:35" ht="13.5">
      <c r="A116" s="16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</row>
    <row r="117" spans="1:35" ht="13.5">
      <c r="A117" s="16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</row>
    <row r="118" spans="1:35" ht="13.5">
      <c r="A118" s="16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</row>
    <row r="119" spans="1:35" ht="13.5">
      <c r="A119" s="16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</row>
    <row r="120" spans="1:35" ht="13.5">
      <c r="A120" s="16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</row>
    <row r="121" spans="1:35" ht="13.5">
      <c r="A121" s="16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</row>
    <row r="122" spans="1:35" ht="13.5">
      <c r="A122" s="16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</row>
    <row r="123" spans="1:35" ht="13.5">
      <c r="A123" s="16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</row>
    <row r="124" spans="1:35" ht="13.5">
      <c r="A124" s="16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</row>
    <row r="125" spans="1:35" ht="13.5">
      <c r="A125" s="16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</row>
    <row r="126" spans="1:35" ht="13.5">
      <c r="A126" s="16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</row>
    <row r="127" spans="1:35" ht="13.5">
      <c r="A127" s="16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</row>
    <row r="128" spans="1:35" ht="13.5">
      <c r="A128" s="16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</row>
    <row r="129" spans="1:35" ht="13.5">
      <c r="A129" s="16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</row>
    <row r="130" spans="14:35" ht="12.75"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</row>
    <row r="131" spans="1:35" ht="12.75">
      <c r="A131" s="5" t="s">
        <v>29</v>
      </c>
      <c r="B131" s="19" t="s">
        <v>35</v>
      </c>
      <c r="C131" s="19" t="s">
        <v>36</v>
      </c>
      <c r="D131" s="19" t="s">
        <v>37</v>
      </c>
      <c r="E131" s="19" t="s">
        <v>38</v>
      </c>
      <c r="F131" s="19" t="s">
        <v>39</v>
      </c>
      <c r="G131" s="19" t="s">
        <v>40</v>
      </c>
      <c r="H131" s="19" t="s">
        <v>41</v>
      </c>
      <c r="I131" s="19" t="s">
        <v>42</v>
      </c>
      <c r="J131" s="19" t="s">
        <v>43</v>
      </c>
      <c r="K131" s="19" t="s">
        <v>44</v>
      </c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</row>
    <row r="132" spans="1:35" ht="12.75">
      <c r="A132" s="6" t="s">
        <v>28</v>
      </c>
      <c r="B132" s="13">
        <v>0.228</v>
      </c>
      <c r="C132" s="13">
        <v>0.095</v>
      </c>
      <c r="D132" s="13">
        <v>0.08</v>
      </c>
      <c r="E132" s="13">
        <v>0.134</v>
      </c>
      <c r="F132" s="13">
        <v>0.077</v>
      </c>
      <c r="G132" s="13">
        <v>0.19</v>
      </c>
      <c r="H132" s="13">
        <v>0.07</v>
      </c>
      <c r="I132" s="13">
        <v>0.09</v>
      </c>
      <c r="J132" s="13">
        <v>0.031</v>
      </c>
      <c r="K132" s="13">
        <v>0.038</v>
      </c>
      <c r="N132" s="22"/>
      <c r="O132" s="22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</row>
    <row r="133" spans="1:35" ht="12.75">
      <c r="A133" s="6" t="s">
        <v>2</v>
      </c>
      <c r="B133">
        <f>B132*B132</f>
        <v>0.051984</v>
      </c>
      <c r="C133">
        <f aca="true" t="shared" si="0" ref="C133:K133">C132*C132</f>
        <v>0.009025</v>
      </c>
      <c r="D133">
        <f t="shared" si="0"/>
        <v>0.0064</v>
      </c>
      <c r="E133">
        <f t="shared" si="0"/>
        <v>0.017956000000000003</v>
      </c>
      <c r="F133">
        <f t="shared" si="0"/>
        <v>0.005929</v>
      </c>
      <c r="G133">
        <f t="shared" si="0"/>
        <v>0.0361</v>
      </c>
      <c r="H133">
        <f t="shared" si="0"/>
        <v>0.004900000000000001</v>
      </c>
      <c r="I133">
        <f t="shared" si="0"/>
        <v>0.0081</v>
      </c>
      <c r="J133">
        <f t="shared" si="0"/>
        <v>0.0009609999999999999</v>
      </c>
      <c r="K133">
        <f t="shared" si="0"/>
        <v>0.001444</v>
      </c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</row>
    <row r="134" spans="1:35" ht="12.75">
      <c r="A134" s="6" t="s">
        <v>3</v>
      </c>
      <c r="B134" s="12">
        <v>0.5087368737384953</v>
      </c>
      <c r="C134" s="12">
        <v>0.23821679594507766</v>
      </c>
      <c r="D134" s="12">
        <v>0.07</v>
      </c>
      <c r="E134" s="12">
        <v>0.30860009055798737</v>
      </c>
      <c r="F134" s="12">
        <v>0.19566928727822896</v>
      </c>
      <c r="G134" s="12">
        <v>0.4716900201893403</v>
      </c>
      <c r="H134" s="12">
        <v>0.36090763989441427</v>
      </c>
      <c r="I134" s="12">
        <v>0.30325431066492997</v>
      </c>
      <c r="J134" s="12">
        <v>0.15003024565235687</v>
      </c>
      <c r="K134" s="12">
        <v>0.1254805221953967</v>
      </c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</row>
    <row r="135" spans="14:35" ht="12.75"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</row>
    <row r="136" spans="1:35" ht="12.75">
      <c r="A136" s="6" t="s">
        <v>4</v>
      </c>
      <c r="B136">
        <v>1</v>
      </c>
      <c r="C136">
        <v>2</v>
      </c>
      <c r="D136">
        <v>3</v>
      </c>
      <c r="E136">
        <v>4</v>
      </c>
      <c r="F136">
        <v>5</v>
      </c>
      <c r="G136">
        <v>6</v>
      </c>
      <c r="H136">
        <v>7</v>
      </c>
      <c r="I136">
        <v>8</v>
      </c>
      <c r="J136">
        <v>9</v>
      </c>
      <c r="K136">
        <v>10</v>
      </c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</row>
    <row r="137" spans="1:35" ht="12.75">
      <c r="A137">
        <v>1</v>
      </c>
      <c r="B137" s="7">
        <v>1</v>
      </c>
      <c r="C137" s="7">
        <v>0.3539359130216589</v>
      </c>
      <c r="D137" s="7">
        <v>0.24611783015499505</v>
      </c>
      <c r="E137" s="7">
        <v>0.4130570306692012</v>
      </c>
      <c r="F137" s="7">
        <v>0.2499185547132355</v>
      </c>
      <c r="G137" s="7">
        <v>0.2300358357975168</v>
      </c>
      <c r="H137" s="7">
        <v>0.043975788357797974</v>
      </c>
      <c r="I137" s="7">
        <v>0.22026996163821294</v>
      </c>
      <c r="J137" s="7">
        <v>0.09984878104187501</v>
      </c>
      <c r="K137" s="7">
        <v>0.3116705354733669</v>
      </c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</row>
    <row r="138" spans="1:35" ht="12.75">
      <c r="A138">
        <v>2</v>
      </c>
      <c r="B138" s="7">
        <v>0.3539359130216589</v>
      </c>
      <c r="C138" s="7">
        <v>1</v>
      </c>
      <c r="D138" s="7">
        <v>0.18400781379661701</v>
      </c>
      <c r="E138" s="7">
        <v>0.2615251448743452</v>
      </c>
      <c r="F138" s="7">
        <v>0.4719858272919182</v>
      </c>
      <c r="G138" s="7">
        <v>0.23976454199458427</v>
      </c>
      <c r="H138" s="7">
        <v>-0.03186411694500152</v>
      </c>
      <c r="I138" s="7">
        <v>0.38236185666110156</v>
      </c>
      <c r="J138" s="7">
        <v>-0.06838044981838183</v>
      </c>
      <c r="K138" s="7">
        <v>0.27127937371365196</v>
      </c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</row>
    <row r="139" spans="1:35" ht="12.75">
      <c r="A139">
        <v>3</v>
      </c>
      <c r="B139" s="7">
        <v>0.24611783015499505</v>
      </c>
      <c r="C139" s="7">
        <v>0.18400781379661701</v>
      </c>
      <c r="D139" s="7">
        <v>1</v>
      </c>
      <c r="E139" s="7">
        <v>0.21780458972230599</v>
      </c>
      <c r="F139" s="7">
        <v>0.4322909101054408</v>
      </c>
      <c r="G139" s="7">
        <v>0.07597109803988528</v>
      </c>
      <c r="H139" s="7">
        <v>-0.41266846487066844</v>
      </c>
      <c r="I139" s="7">
        <v>0.28426085137708085</v>
      </c>
      <c r="J139" s="7">
        <v>0.12169478515407588</v>
      </c>
      <c r="K139" s="7">
        <v>0.3288977941801831</v>
      </c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</row>
    <row r="140" spans="1:35" ht="12.75">
      <c r="A140">
        <v>4</v>
      </c>
      <c r="B140" s="7">
        <v>0.4130570306692012</v>
      </c>
      <c r="C140" s="7">
        <v>0.2615251448743452</v>
      </c>
      <c r="D140" s="7">
        <v>0.21780458972230599</v>
      </c>
      <c r="E140" s="7">
        <v>1</v>
      </c>
      <c r="F140" s="7">
        <v>0.36678033866613663</v>
      </c>
      <c r="G140" s="7">
        <v>0.2787101449308445</v>
      </c>
      <c r="H140" s="7">
        <v>0.11596536422205067</v>
      </c>
      <c r="I140" s="7">
        <v>0.34654419520915697</v>
      </c>
      <c r="J140" s="7">
        <v>0.026322509273831906</v>
      </c>
      <c r="K140" s="7">
        <v>0.2542448865211315</v>
      </c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</row>
    <row r="141" spans="1:35" ht="12.75">
      <c r="A141">
        <v>5</v>
      </c>
      <c r="B141" s="7">
        <v>0.2499185547132355</v>
      </c>
      <c r="C141" s="7">
        <v>0.4719858272919182</v>
      </c>
      <c r="D141" s="7">
        <v>0.4322909101054408</v>
      </c>
      <c r="E141" s="7">
        <v>0.36678033866613663</v>
      </c>
      <c r="F141" s="7">
        <v>1</v>
      </c>
      <c r="G141" s="7">
        <v>0.2044271352274465</v>
      </c>
      <c r="H141" s="7">
        <v>-0.057095690119193646</v>
      </c>
      <c r="I141" s="7">
        <v>0.5428960563333162</v>
      </c>
      <c r="J141" s="7">
        <v>0.1904912362258063</v>
      </c>
      <c r="K141" s="7">
        <v>0.3746942729258627</v>
      </c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</row>
    <row r="142" spans="1:35" ht="12.75">
      <c r="A142">
        <v>6</v>
      </c>
      <c r="B142" s="7">
        <v>0.2300358357975168</v>
      </c>
      <c r="C142" s="7">
        <v>0.23976454199458427</v>
      </c>
      <c r="D142" s="7">
        <v>0.07597109803988528</v>
      </c>
      <c r="E142" s="7">
        <v>0.2787101449308445</v>
      </c>
      <c r="F142" s="7">
        <v>0.2044271352274465</v>
      </c>
      <c r="G142" s="7">
        <v>1</v>
      </c>
      <c r="H142" s="7">
        <v>0.2122454122189132</v>
      </c>
      <c r="I142" s="7">
        <v>-0.06501936123848275</v>
      </c>
      <c r="J142" s="7">
        <v>0.2739296868005808</v>
      </c>
      <c r="K142" s="7">
        <v>0.26713139210469755</v>
      </c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</row>
    <row r="143" spans="1:35" ht="12.75">
      <c r="A143">
        <v>7</v>
      </c>
      <c r="B143" s="7">
        <v>0.043975788357797974</v>
      </c>
      <c r="C143" s="7">
        <v>-0.03186411694500152</v>
      </c>
      <c r="D143" s="7">
        <v>-0.41266846487066844</v>
      </c>
      <c r="E143" s="7">
        <v>0.11596536422205067</v>
      </c>
      <c r="F143" s="7">
        <v>-0.057095690119193646</v>
      </c>
      <c r="G143" s="7">
        <v>0.2122454122189132</v>
      </c>
      <c r="H143" s="7">
        <v>1</v>
      </c>
      <c r="I143" s="7">
        <v>-0.12200500617023265</v>
      </c>
      <c r="J143" s="7">
        <v>-0.07497495360815754</v>
      </c>
      <c r="K143" s="7">
        <v>-0.10827601713111129</v>
      </c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</row>
    <row r="144" spans="1:35" ht="12.75">
      <c r="A144">
        <v>8</v>
      </c>
      <c r="B144" s="7">
        <v>0.22026996163821294</v>
      </c>
      <c r="C144" s="7">
        <v>0.38236185666110156</v>
      </c>
      <c r="D144" s="7">
        <v>0.28426085137708085</v>
      </c>
      <c r="E144" s="7">
        <v>0.34654419520915697</v>
      </c>
      <c r="F144" s="7">
        <v>0.5428960563333162</v>
      </c>
      <c r="G144" s="7">
        <v>-0.06501936123848275</v>
      </c>
      <c r="H144" s="7">
        <v>-0.12200500617023265</v>
      </c>
      <c r="I144" s="7">
        <v>1</v>
      </c>
      <c r="J144" s="7">
        <v>0.10478987735083935</v>
      </c>
      <c r="K144" s="7">
        <v>0.1985136806342226</v>
      </c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</row>
    <row r="145" spans="1:35" ht="12.75">
      <c r="A145">
        <v>9</v>
      </c>
      <c r="B145" s="7">
        <v>0.09984878104187501</v>
      </c>
      <c r="C145" s="7">
        <v>-0.06838044981838183</v>
      </c>
      <c r="D145" s="7">
        <v>0.12169478515407588</v>
      </c>
      <c r="E145" s="7">
        <v>0.026322509273831906</v>
      </c>
      <c r="F145" s="7">
        <v>0.1904912362258063</v>
      </c>
      <c r="G145" s="7">
        <v>0.2739296868005808</v>
      </c>
      <c r="H145" s="7">
        <v>-0.07497495360815754</v>
      </c>
      <c r="I145" s="7">
        <v>0.10478987735083935</v>
      </c>
      <c r="J145" s="7">
        <v>1</v>
      </c>
      <c r="K145" s="7">
        <v>0.16960485683374826</v>
      </c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</row>
    <row r="146" spans="1:35" ht="12.75">
      <c r="A146">
        <v>10</v>
      </c>
      <c r="B146" s="7">
        <v>0.3116705354733669</v>
      </c>
      <c r="C146" s="7">
        <v>0.27127937371365196</v>
      </c>
      <c r="D146" s="7">
        <v>0.3288977941801831</v>
      </c>
      <c r="E146" s="7">
        <v>0.2542448865211315</v>
      </c>
      <c r="F146" s="7">
        <v>0.3746942729258627</v>
      </c>
      <c r="G146" s="7">
        <v>0.26713139210469755</v>
      </c>
      <c r="H146" s="7">
        <v>-0.10827601713111129</v>
      </c>
      <c r="I146" s="7">
        <v>0.1985136806342226</v>
      </c>
      <c r="J146" s="7">
        <v>0.16960485683374826</v>
      </c>
      <c r="K146" s="7">
        <v>1</v>
      </c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</row>
    <row r="147" spans="3:35" ht="12.75">
      <c r="C147" s="7"/>
      <c r="D147" s="7"/>
      <c r="E147" s="7"/>
      <c r="F147" s="7"/>
      <c r="G147" s="7"/>
      <c r="H147" s="7"/>
      <c r="I147" s="7"/>
      <c r="J147" s="7"/>
      <c r="K147" s="7"/>
      <c r="L147" s="7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</row>
    <row r="148" spans="1:35" ht="12.75">
      <c r="A148" s="1" t="s">
        <v>5</v>
      </c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</row>
    <row r="149" spans="14:35" ht="12.75"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</row>
    <row r="150" spans="14:35" ht="12.75"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</row>
    <row r="151" spans="14:35" ht="12.75"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</row>
    <row r="152" spans="14:35" ht="12.75"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</row>
    <row r="153" spans="14:35" ht="12.75"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</row>
    <row r="154" spans="14:35" ht="12.75"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</row>
    <row r="155" spans="14:35" ht="12.75"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</row>
    <row r="156" spans="14:35" ht="12.75"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</row>
    <row r="157" spans="14:35" ht="12.75"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</row>
    <row r="158" spans="14:35" ht="12.75"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</row>
    <row r="159" spans="14:35" ht="12.75"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</row>
    <row r="160" spans="14:35" ht="12.75"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</row>
    <row r="161" spans="14:35" ht="12.75"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</row>
    <row r="162" spans="14:35" ht="12.75"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</row>
    <row r="163" spans="14:35" ht="12.75"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</row>
    <row r="164" spans="14:35" ht="12.75"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</row>
    <row r="165" spans="14:35" ht="12.75"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</row>
    <row r="166" spans="14:35" ht="12.75"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</row>
    <row r="167" spans="14:35" ht="12.75"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</row>
    <row r="168" spans="14:35" ht="12.75"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</row>
    <row r="169" spans="14:35" ht="12.75"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</row>
    <row r="170" spans="14:35" ht="12.75"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</row>
    <row r="171" spans="14:35" ht="12.75"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</row>
    <row r="172" spans="14:35" ht="12.75"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</row>
    <row r="173" spans="14:35" ht="12.75"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</row>
    <row r="174" spans="14:35" ht="12.75"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</row>
    <row r="175" spans="14:35" ht="12.75"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</row>
    <row r="176" spans="1:35" ht="12.75">
      <c r="A176" s="1" t="s">
        <v>6</v>
      </c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</row>
    <row r="177" spans="14:35" ht="12.75"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</row>
    <row r="178" spans="1:35" ht="12.75">
      <c r="A178" s="20">
        <v>0.077</v>
      </c>
      <c r="B178" s="8" t="s">
        <v>8</v>
      </c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</row>
    <row r="179" spans="1:35" ht="12.75">
      <c r="A179" s="20">
        <v>0.3</v>
      </c>
      <c r="B179" s="8" t="s">
        <v>9</v>
      </c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</row>
    <row r="180" spans="13:35" ht="12.75">
      <c r="M180" s="3" t="s">
        <v>24</v>
      </c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</row>
    <row r="181" spans="1:35" ht="12.75">
      <c r="A181" s="4" t="s">
        <v>13</v>
      </c>
      <c r="B181" s="4" t="s">
        <v>12</v>
      </c>
      <c r="C181" s="3" t="s">
        <v>14</v>
      </c>
      <c r="D181" s="3" t="s">
        <v>14</v>
      </c>
      <c r="E181" s="3" t="s">
        <v>14</v>
      </c>
      <c r="F181" s="3" t="s">
        <v>14</v>
      </c>
      <c r="G181" s="3" t="s">
        <v>14</v>
      </c>
      <c r="H181" s="3" t="s">
        <v>14</v>
      </c>
      <c r="I181" s="3" t="s">
        <v>14</v>
      </c>
      <c r="J181" s="3" t="s">
        <v>14</v>
      </c>
      <c r="K181" s="3" t="s">
        <v>14</v>
      </c>
      <c r="L181" s="3" t="s">
        <v>14</v>
      </c>
      <c r="M181" s="4" t="s">
        <v>13</v>
      </c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</row>
    <row r="182" spans="1:35" ht="12.75">
      <c r="A182" s="4" t="s">
        <v>10</v>
      </c>
      <c r="B182" s="4" t="s">
        <v>11</v>
      </c>
      <c r="C182" s="3" t="str">
        <f aca="true" t="shared" si="1" ref="C182:L182">+B$9</f>
        <v>amzn</v>
      </c>
      <c r="D182" s="3" t="str">
        <f t="shared" si="1"/>
        <v>f</v>
      </c>
      <c r="E182" s="3" t="str">
        <f t="shared" si="1"/>
        <v>dell</v>
      </c>
      <c r="F182" s="3" t="str">
        <f t="shared" si="1"/>
        <v>sbux</v>
      </c>
      <c r="G182" s="3" t="str">
        <f t="shared" si="1"/>
        <v>ba</v>
      </c>
      <c r="H182" s="3" t="str">
        <f t="shared" si="1"/>
        <v>dis</v>
      </c>
      <c r="I182" s="3" t="str">
        <f t="shared" si="1"/>
        <v>nem</v>
      </c>
      <c r="J182" s="3" t="str">
        <f t="shared" si="1"/>
        <v>xom</v>
      </c>
      <c r="K182" s="3" t="str">
        <f t="shared" si="1"/>
        <v>jnj</v>
      </c>
      <c r="L182" s="3" t="str">
        <f t="shared" si="1"/>
        <v>cpb</v>
      </c>
      <c r="M182" s="4" t="s">
        <v>10</v>
      </c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</row>
    <row r="183" spans="1:35" ht="12.75">
      <c r="A183" s="9">
        <f>IF(OR($A$178="",$A$179=""),NA(),$A$178)</f>
        <v>0.077</v>
      </c>
      <c r="B183" s="9">
        <f aca="true" t="array" ref="B183">IF(OR($A$178="",$A$179=""),NA(),SQRT(MMULT(C183:L183*$B$134:$K$134,MMULT($B$137:$K$146,TRANSPOSE(C183:L183*$B$134:$K$134)))))</f>
        <v>0.054339757264500035</v>
      </c>
      <c r="C183" s="12">
        <f aca="true" t="shared" si="2" ref="C183:C203">1-SUM(D183:L183)</f>
        <v>-0.0075517540485376955</v>
      </c>
      <c r="D183" s="12">
        <v>0.06030034977301262</v>
      </c>
      <c r="E183" s="12">
        <v>0.8838691045064195</v>
      </c>
      <c r="F183" s="12">
        <v>0.007000058941067577</v>
      </c>
      <c r="G183" s="12">
        <v>-0.09545076728298649</v>
      </c>
      <c r="H183" s="12">
        <v>0.0011815283327472877</v>
      </c>
      <c r="I183" s="12">
        <v>0.09162570762830749</v>
      </c>
      <c r="J183" s="12">
        <v>0.0051718088379059364</v>
      </c>
      <c r="K183" s="12">
        <v>0.06496620397769858</v>
      </c>
      <c r="L183" s="12">
        <v>-0.011112240665634694</v>
      </c>
      <c r="M183" s="9">
        <f aca="true" t="array" ref="M183">MMULT(C183:L183,TRANSPOSE($B$132:$K$132))</f>
        <v>0.07700000037382586</v>
      </c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</row>
    <row r="184" spans="1:35" ht="12.75">
      <c r="A184" s="9">
        <f>+A183+($A$179-$A$178)/20</f>
        <v>0.08814999999999999</v>
      </c>
      <c r="B184" s="9">
        <f aca="true" t="array" ref="B184">IF(OR($A$178="",$A$179=""),NA(),SQRT(MMULT(C184:L184*$B$134:$K$134,MMULT($B$137:$K$146,TRANSPOSE(C184:L184*$B$134:$K$134)))))</f>
        <v>0.0626786613597582</v>
      </c>
      <c r="C184" s="12">
        <f t="shared" si="2"/>
        <v>0.008076085945464273</v>
      </c>
      <c r="D184" s="12">
        <v>0.05311763044022073</v>
      </c>
      <c r="E184" s="12">
        <v>0.9898064521388293</v>
      </c>
      <c r="F184" s="12">
        <v>0.009879539372063291</v>
      </c>
      <c r="G184" s="12">
        <v>-0.09907057248723729</v>
      </c>
      <c r="H184" s="12">
        <v>0.022361256508197022</v>
      </c>
      <c r="I184" s="12">
        <v>0.09006517563080677</v>
      </c>
      <c r="J184" s="12">
        <v>0.014092006362574018</v>
      </c>
      <c r="K184" s="12">
        <v>0.011785018181671133</v>
      </c>
      <c r="L184" s="12">
        <v>-0.10011259209258916</v>
      </c>
      <c r="M184" s="9">
        <f aca="true" t="array" ref="M184">MMULT(C184:L184,TRANSPOSE($B$132:$K$132))</f>
        <v>0.08815000152029137</v>
      </c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</row>
    <row r="185" spans="1:35" ht="12.75">
      <c r="A185" s="9">
        <f aca="true" t="shared" si="3" ref="A185:A203">+A184+($A$179-$A$178)/20</f>
        <v>0.09929999999999999</v>
      </c>
      <c r="B185" s="9">
        <f aca="true" t="array" ref="B185">IF(OR($A$178="",$A$179=""),NA(),SQRT(MMULT(C185:L185*$B$134:$K$134,MMULT($B$137:$K$146,TRANSPOSE(C185:L185*$B$134:$K$134)))))</f>
        <v>0.07382326269378048</v>
      </c>
      <c r="C185" s="12">
        <f t="shared" si="2"/>
        <v>0.023714358763666454</v>
      </c>
      <c r="D185" s="12">
        <v>0.04595111017530552</v>
      </c>
      <c r="E185" s="12">
        <v>1.0960831886078746</v>
      </c>
      <c r="F185" s="12">
        <v>0.01243442491701665</v>
      </c>
      <c r="G185" s="12">
        <v>-0.10328476248507214</v>
      </c>
      <c r="H185" s="12">
        <v>0.04364190740986032</v>
      </c>
      <c r="I185" s="12">
        <v>0.08844422165208689</v>
      </c>
      <c r="J185" s="12">
        <v>0.023368822182262012</v>
      </c>
      <c r="K185" s="12">
        <v>-0.04214347916271979</v>
      </c>
      <c r="L185" s="12">
        <v>-0.18820979206028085</v>
      </c>
      <c r="M185" s="9">
        <f aca="true" t="array" ref="M185">MMULT(C185:L185,TRANSPOSE($B$132:$K$132))</f>
        <v>0.09930000254851779</v>
      </c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</row>
    <row r="186" spans="1:35" ht="12.75">
      <c r="A186" s="9">
        <f t="shared" si="3"/>
        <v>0.11044999999999998</v>
      </c>
      <c r="B186" s="9">
        <f aca="true" t="array" ref="B186">IF(OR($A$178="",$A$179=""),NA(),SQRT(MMULT(C186:L186*$B$134:$K$134,MMULT($B$137:$K$146,TRANSPOSE(C186:L186*$B$134:$K$134)))))</f>
        <v>0.08669839848605271</v>
      </c>
      <c r="C186" s="12">
        <f t="shared" si="2"/>
        <v>0.03935758088794694</v>
      </c>
      <c r="D186" s="12">
        <v>0.03864561610550626</v>
      </c>
      <c r="E186" s="12">
        <v>1.2024112187571827</v>
      </c>
      <c r="F186" s="12">
        <v>0.015204133320120623</v>
      </c>
      <c r="G186" s="12">
        <v>-0.10765896123367058</v>
      </c>
      <c r="H186" s="12">
        <v>0.06490015209809143</v>
      </c>
      <c r="I186" s="12">
        <v>0.0868469129732387</v>
      </c>
      <c r="J186" s="12">
        <v>0.03255755007612427</v>
      </c>
      <c r="K186" s="12">
        <v>-0.09573964479020922</v>
      </c>
      <c r="L186" s="12">
        <v>-0.27652455819433114</v>
      </c>
      <c r="M186" s="9">
        <f aca="true" t="array" ref="M186">MMULT(C186:L186,TRANSPOSE($B$132:$K$132))</f>
        <v>0.11045000343668733</v>
      </c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</row>
    <row r="187" spans="1:35" ht="12.75">
      <c r="A187" s="9">
        <f t="shared" si="3"/>
        <v>0.12159999999999997</v>
      </c>
      <c r="B187" s="9">
        <f aca="true" t="array" ref="B187">IF(OR($A$178="",$A$179=""),NA(),SQRT(MMULT(C187:L187*$B$134:$K$134,MMULT($B$137:$K$146,TRANSPOSE(C187:L187*$B$134:$K$134)))))</f>
        <v>0.10064208114916742</v>
      </c>
      <c r="C187" s="12">
        <f t="shared" si="2"/>
        <v>0.05499143911827553</v>
      </c>
      <c r="D187" s="12">
        <v>0.031434488592315686</v>
      </c>
      <c r="E187" s="12">
        <v>1.3086287606918323</v>
      </c>
      <c r="F187" s="12">
        <v>0.017952637838303347</v>
      </c>
      <c r="G187" s="12">
        <v>-0.11196687144957099</v>
      </c>
      <c r="H187" s="12">
        <v>0.08615278897598826</v>
      </c>
      <c r="I187" s="12">
        <v>0.08527755387348467</v>
      </c>
      <c r="J187" s="12">
        <v>0.04174653010942421</v>
      </c>
      <c r="K187" s="12">
        <v>-0.14939804678001645</v>
      </c>
      <c r="L187" s="12">
        <v>-0.3648192809700366</v>
      </c>
      <c r="M187" s="9">
        <f aca="true" t="array" ref="M187">MMULT(C187:L187,TRANSPOSE($B$132:$K$132))</f>
        <v>0.12160000401868702</v>
      </c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</row>
    <row r="188" spans="1:35" ht="12.75">
      <c r="A188" s="9">
        <f t="shared" si="3"/>
        <v>0.13274999999999998</v>
      </c>
      <c r="B188" s="9">
        <f aca="true" t="array" ref="B188">IF(OR($A$178="",$A$179=""),NA(),SQRT(MMULT(C188:L188*$B$134:$K$134,MMULT($B$137:$K$146,TRANSPOSE(C188:L188*$B$134:$K$134)))))</f>
        <v>0.11526717328794794</v>
      </c>
      <c r="C188" s="12">
        <f t="shared" si="2"/>
        <v>0.07062709422288893</v>
      </c>
      <c r="D188" s="12">
        <v>0.02423892229442867</v>
      </c>
      <c r="E188" s="12">
        <v>1.4148015540791108</v>
      </c>
      <c r="F188" s="12">
        <v>0.020712847008502646</v>
      </c>
      <c r="G188" s="12">
        <v>-0.11630587063581721</v>
      </c>
      <c r="H188" s="12">
        <v>0.10741318992390879</v>
      </c>
      <c r="I188" s="12">
        <v>0.08361882908604289</v>
      </c>
      <c r="J188" s="12">
        <v>0.05098919032026088</v>
      </c>
      <c r="K188" s="12">
        <v>-0.20300294068552382</v>
      </c>
      <c r="L188" s="12">
        <v>-0.45309281561380244</v>
      </c>
      <c r="M188" s="9">
        <f aca="true" t="array" ref="M188">MMULT(C188:L188,TRANSPOSE($B$132:$K$132))</f>
        <v>0.13275000198311313</v>
      </c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</row>
    <row r="189" spans="1:35" ht="12.75">
      <c r="A189" s="9">
        <f t="shared" si="3"/>
        <v>0.14389999999999997</v>
      </c>
      <c r="B189" s="9">
        <f aca="true" t="array" ref="B189">IF(OR($A$178="",$A$179=""),NA(),SQRT(MMULT(C189:L189*$B$134:$K$134,MMULT($B$137:$K$146,TRANSPOSE(C189:L189*$B$134:$K$134)))))</f>
        <v>0.13034449635247447</v>
      </c>
      <c r="C189" s="12">
        <f t="shared" si="2"/>
        <v>0.08624576660433558</v>
      </c>
      <c r="D189" s="12">
        <v>0.016940615826839797</v>
      </c>
      <c r="E189" s="12">
        <v>1.521010572243382</v>
      </c>
      <c r="F189" s="12">
        <v>0.023347619786714385</v>
      </c>
      <c r="G189" s="12">
        <v>-0.12044123395184422</v>
      </c>
      <c r="H189" s="12">
        <v>0.1287408755011263</v>
      </c>
      <c r="I189" s="12">
        <v>0.08212118790653002</v>
      </c>
      <c r="J189" s="12">
        <v>0.0601554776886138</v>
      </c>
      <c r="K189" s="12">
        <v>-0.2566446449091925</v>
      </c>
      <c r="L189" s="12">
        <v>-0.541476236696505</v>
      </c>
      <c r="M189" s="9">
        <f aca="true" t="array" ref="M189">MMULT(C189:L189,TRANSPOSE($B$132:$K$132))</f>
        <v>0.14390000660993074</v>
      </c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</row>
    <row r="190" spans="1:35" ht="12.75">
      <c r="A190" s="9">
        <f t="shared" si="3"/>
        <v>0.15504999999999997</v>
      </c>
      <c r="B190" s="9">
        <f aca="true" t="array" ref="B190">IF(OR($A$178="",$A$179=""),NA(),SQRT(MMULT(C190:L190*$B$134:$K$134,MMULT($B$137:$K$146,TRANSPOSE(C190:L190*$B$134:$K$134)))))</f>
        <v>0.14573378574726362</v>
      </c>
      <c r="C190" s="12">
        <f t="shared" si="2"/>
        <v>0.10188817464433275</v>
      </c>
      <c r="D190" s="12">
        <v>0.00976528337642059</v>
      </c>
      <c r="E190" s="12">
        <v>1.6271429419909487</v>
      </c>
      <c r="F190" s="12">
        <v>0.026146287259568336</v>
      </c>
      <c r="G190" s="12">
        <v>-0.12487939586617183</v>
      </c>
      <c r="H190" s="12">
        <v>0.14997966092683448</v>
      </c>
      <c r="I190" s="12">
        <v>0.08050406226391522</v>
      </c>
      <c r="J190" s="12">
        <v>0.06942339164130347</v>
      </c>
      <c r="K190" s="12">
        <v>-0.31026100803509626</v>
      </c>
      <c r="L190" s="12">
        <v>-0.6297093982020554</v>
      </c>
      <c r="M190" s="9">
        <f aca="true" t="array" ref="M190">MMULT(C190:L190,TRANSPOSE($B$132:$K$132))</f>
        <v>0.1550500069115545</v>
      </c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</row>
    <row r="191" spans="1:35" ht="12.75">
      <c r="A191" s="9">
        <f t="shared" si="3"/>
        <v>0.16619999999999996</v>
      </c>
      <c r="B191" s="9">
        <f aca="true" t="array" ref="B191">IF(OR($A$178="",$A$179=""),NA(),SQRT(MMULT(C191:L191*$B$134:$K$134,MMULT($B$137:$K$146,TRANSPOSE(C191:L191*$B$134:$K$134)))))</f>
        <v>0.16134578604033337</v>
      </c>
      <c r="C191" s="12">
        <f t="shared" si="2"/>
        <v>0.11751994899697105</v>
      </c>
      <c r="D191" s="12">
        <v>0.0025477010155387724</v>
      </c>
      <c r="E191" s="12">
        <v>1.7334268096716532</v>
      </c>
      <c r="F191" s="12">
        <v>0.02888413698919396</v>
      </c>
      <c r="G191" s="12">
        <v>-0.1292793178427588</v>
      </c>
      <c r="H191" s="12">
        <v>0.17123463339466438</v>
      </c>
      <c r="I191" s="12">
        <v>0.07889620807860731</v>
      </c>
      <c r="J191" s="12">
        <v>0.07868289967285903</v>
      </c>
      <c r="K191" s="12">
        <v>-0.3638906916952531</v>
      </c>
      <c r="L191" s="12">
        <v>-0.7180223282814756</v>
      </c>
      <c r="M191" s="9">
        <f aca="true" t="array" ref="M191">MMULT(C191:L191,TRANSPOSE($B$132:$K$132))</f>
        <v>0.16620000758797457</v>
      </c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</row>
    <row r="192" spans="1:35" ht="12.75">
      <c r="A192" s="9">
        <f t="shared" si="3"/>
        <v>0.17734999999999995</v>
      </c>
      <c r="B192" s="9">
        <f aca="true" t="array" ref="B192">IF(OR($A$178="",$A$179=""),NA(),SQRT(MMULT(C192:L192*$B$134:$K$134,MMULT($B$137:$K$146,TRANSPOSE(C192:L192*$B$134:$K$134)))))</f>
        <v>0.17712161449773267</v>
      </c>
      <c r="C192" s="12">
        <f t="shared" si="2"/>
        <v>0.13315173780721534</v>
      </c>
      <c r="D192" s="12">
        <v>-0.004662209260976047</v>
      </c>
      <c r="E192" s="12">
        <v>1.8396635665933063</v>
      </c>
      <c r="F192" s="12">
        <v>0.03164246548236876</v>
      </c>
      <c r="G192" s="12">
        <v>-0.13366668357883724</v>
      </c>
      <c r="H192" s="12">
        <v>0.19248949267242638</v>
      </c>
      <c r="I192" s="12">
        <v>0.07729259589418169</v>
      </c>
      <c r="J192" s="12">
        <v>0.08792711855177446</v>
      </c>
      <c r="K192" s="12">
        <v>-0.4174859494173397</v>
      </c>
      <c r="L192" s="12">
        <v>-0.8063521347441198</v>
      </c>
      <c r="M192" s="9">
        <f aca="true" t="array" ref="M192">MMULT(C192:L192,TRANSPOSE($B$132:$K$132))</f>
        <v>0.17735000784458319</v>
      </c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</row>
    <row r="193" spans="1:35" ht="12.75">
      <c r="A193" s="9">
        <f t="shared" si="3"/>
        <v>0.18849999999999995</v>
      </c>
      <c r="B193" s="9">
        <f aca="true" t="array" ref="B193">IF(OR($A$178="",$A$179=""),NA(),SQRT(MMULT(C193:L193*$B$134:$K$134,MMULT($B$137:$K$146,TRANSPOSE(C193:L193*$B$134:$K$134)))))</f>
        <v>0.1930211194178392</v>
      </c>
      <c r="C193" s="12">
        <f t="shared" si="2"/>
        <v>0.1487860834325424</v>
      </c>
      <c r="D193" s="12">
        <v>-0.011894213913347655</v>
      </c>
      <c r="E193" s="12">
        <v>1.9460232044392083</v>
      </c>
      <c r="F193" s="12">
        <v>0.03438454721942468</v>
      </c>
      <c r="G193" s="12">
        <v>-0.13810633814446377</v>
      </c>
      <c r="H193" s="12">
        <v>0.2137380081187673</v>
      </c>
      <c r="I193" s="12">
        <v>0.07572369377598355</v>
      </c>
      <c r="J193" s="12">
        <v>0.0971532439533113</v>
      </c>
      <c r="K193" s="12">
        <v>-0.47108254491407403</v>
      </c>
      <c r="L193" s="12">
        <v>-0.8947256839673524</v>
      </c>
      <c r="M193" s="9">
        <f aca="true" t="array" ref="M193">MMULT(C193:L193,TRANSPOSE($B$132:$K$132))</f>
        <v>0.1885000115258545</v>
      </c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</row>
    <row r="194" spans="1:35" ht="12.75">
      <c r="A194" s="9">
        <f t="shared" si="3"/>
        <v>0.19964999999999994</v>
      </c>
      <c r="B194" s="9">
        <f aca="true" t="array" ref="B194">IF(OR($A$178="",$A$179=""),NA(),SQRT(MMULT(C194:L194*$B$134:$K$134,MMULT($B$137:$K$146,TRANSPOSE(C194:L194*$B$134:$K$134)))))</f>
        <v>0.20901597459828136</v>
      </c>
      <c r="C194" s="12">
        <f t="shared" si="2"/>
        <v>0.16430137512284426</v>
      </c>
      <c r="D194" s="12">
        <v>-0.019147780452255</v>
      </c>
      <c r="E194" s="12">
        <v>2.0519077550608147</v>
      </c>
      <c r="F194" s="12">
        <v>0.037005769458536474</v>
      </c>
      <c r="G194" s="12">
        <v>-0.14186608160182843</v>
      </c>
      <c r="H194" s="12">
        <v>0.23516378168907942</v>
      </c>
      <c r="I194" s="12">
        <v>0.0742623144091003</v>
      </c>
      <c r="J194" s="12">
        <v>0.106324483674042</v>
      </c>
      <c r="K194" s="12">
        <v>-0.5248724768758246</v>
      </c>
      <c r="L194" s="12">
        <v>-0.9830791404845091</v>
      </c>
      <c r="M194" s="9">
        <f aca="true" t="array" ref="M194">MMULT(C194:L194,TRANSPOSE($B$132:$K$132))</f>
        <v>0.19965000955267653</v>
      </c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</row>
    <row r="195" spans="1:35" ht="12.75">
      <c r="A195" s="9">
        <f t="shared" si="3"/>
        <v>0.21079999999999993</v>
      </c>
      <c r="B195" s="9">
        <f aca="true" t="array" ref="B195">IF(OR($A$178="",$A$179=""),NA(),SQRT(MMULT(C195:L195*$B$134:$K$134,MMULT($B$137:$K$146,TRANSPOSE(C195:L195*$B$134:$K$134)))))</f>
        <v>0.225086037120013</v>
      </c>
      <c r="C195" s="12">
        <f t="shared" si="2"/>
        <v>0.17998294359915</v>
      </c>
      <c r="D195" s="12">
        <v>-0.026369142204216295</v>
      </c>
      <c r="E195" s="12">
        <v>2.1581521549062694</v>
      </c>
      <c r="F195" s="12">
        <v>0.03976195727524498</v>
      </c>
      <c r="G195" s="12">
        <v>-0.1464475638072325</v>
      </c>
      <c r="H195" s="12">
        <v>0.2563792749595311</v>
      </c>
      <c r="I195" s="12">
        <v>0.07260839648714223</v>
      </c>
      <c r="J195" s="12">
        <v>0.11568910606133459</v>
      </c>
      <c r="K195" s="12">
        <v>-0.5784653846563796</v>
      </c>
      <c r="L195" s="12">
        <v>-1.0712917426208433</v>
      </c>
      <c r="M195" s="9">
        <f aca="true" t="array" ref="M195">MMULT(C195:L195,TRANSPOSE($B$132:$K$132))</f>
        <v>0.21080001128342432</v>
      </c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</row>
    <row r="196" spans="1:35" ht="12.75">
      <c r="A196" s="9">
        <f t="shared" si="3"/>
        <v>0.22194999999999993</v>
      </c>
      <c r="B196" s="9">
        <f aca="true" t="array" ref="B196">IF(OR($A$178="",$A$179=""),NA(),SQRT(MMULT(C196:L196*$B$134:$K$134,MMULT($B$137:$K$146,TRANSPOSE(C196:L196*$B$134:$K$134)))))</f>
        <v>0.24121607766185224</v>
      </c>
      <c r="C196" s="12">
        <f t="shared" si="2"/>
        <v>0.19589461806769193</v>
      </c>
      <c r="D196" s="12">
        <v>-0.033609300477635475</v>
      </c>
      <c r="E196" s="12">
        <v>2.263107576792367</v>
      </c>
      <c r="F196" s="12">
        <v>0.04219485338758234</v>
      </c>
      <c r="G196" s="12">
        <v>-0.14977817900326282</v>
      </c>
      <c r="H196" s="12">
        <v>0.2776790350416571</v>
      </c>
      <c r="I196" s="12">
        <v>0.0709983533955976</v>
      </c>
      <c r="J196" s="12">
        <v>0.12469084496015516</v>
      </c>
      <c r="K196" s="12">
        <v>-0.6318304040340107</v>
      </c>
      <c r="L196" s="12">
        <v>-1.1593473981301423</v>
      </c>
      <c r="M196" s="9">
        <f aca="true" t="array" ref="M196">MMULT(C196:L196,TRANSPOSE($B$132:$K$132))</f>
        <v>0.22195001987615343</v>
      </c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</row>
    <row r="197" spans="1:35" ht="12.75">
      <c r="A197" s="9">
        <f t="shared" si="3"/>
        <v>0.23309999999999992</v>
      </c>
      <c r="B197" s="9">
        <f aca="true" t="array" ref="B197">IF(OR($A$178="",$A$179=""),NA(),SQRT(MMULT(C197:L197*$B$134:$K$134,MMULT($B$137:$K$146,TRANSPOSE(C197:L197*$B$134:$K$134)))))</f>
        <v>0.25739502494935945</v>
      </c>
      <c r="C197" s="12">
        <f t="shared" si="2"/>
        <v>0.2113774066295253</v>
      </c>
      <c r="D197" s="12">
        <v>-0.04078480274319563</v>
      </c>
      <c r="E197" s="12">
        <v>2.369514641317036</v>
      </c>
      <c r="F197" s="12">
        <v>0.04503636327482953</v>
      </c>
      <c r="G197" s="12">
        <v>-0.15439692929357932</v>
      </c>
      <c r="H197" s="12">
        <v>0.29894456085379456</v>
      </c>
      <c r="I197" s="12">
        <v>0.06942897085908074</v>
      </c>
      <c r="J197" s="12">
        <v>0.13421609364637943</v>
      </c>
      <c r="K197" s="12">
        <v>-0.685839415549562</v>
      </c>
      <c r="L197" s="12">
        <v>-1.2474968889943088</v>
      </c>
      <c r="M197" s="9">
        <f aca="true" t="array" ref="M197">MMULT(C197:L197,TRANSPOSE($B$132:$K$132))</f>
        <v>0.2331000121662232</v>
      </c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</row>
    <row r="198" spans="1:35" ht="12.75">
      <c r="A198" s="9">
        <f t="shared" si="3"/>
        <v>0.2442499999999999</v>
      </c>
      <c r="B198" s="9">
        <f aca="true" t="array" ref="B198">IF(OR($A$178="",$A$179=""),NA(),SQRT(MMULT(C198:L198*$B$134:$K$134,MMULT($B$137:$K$146,TRANSPOSE(C198:L198*$B$134:$K$134)))))</f>
        <v>0.2736141596296229</v>
      </c>
      <c r="C198" s="12">
        <f t="shared" si="2"/>
        <v>0.2269862426560958</v>
      </c>
      <c r="D198" s="12">
        <v>-0.048014803382708</v>
      </c>
      <c r="E198" s="12">
        <v>2.476416821493849</v>
      </c>
      <c r="F198" s="12">
        <v>0.0479521691949705</v>
      </c>
      <c r="G198" s="12">
        <v>-0.15948719902091227</v>
      </c>
      <c r="H198" s="12">
        <v>0.32011754439065376</v>
      </c>
      <c r="I198" s="12">
        <v>0.06778062122676892</v>
      </c>
      <c r="J198" s="12">
        <v>0.1435595504765913</v>
      </c>
      <c r="K198" s="12">
        <v>-0.7392319269466947</v>
      </c>
      <c r="L198" s="12">
        <v>-1.3360790200886141</v>
      </c>
      <c r="M198" s="9">
        <f aca="true" t="array" ref="M198">MMULT(C198:L198,TRANSPOSE($B$132:$K$132))</f>
        <v>0.24425002303553273</v>
      </c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</row>
    <row r="199" spans="1:35" ht="12.75">
      <c r="A199" s="9">
        <f t="shared" si="3"/>
        <v>0.2553999999999999</v>
      </c>
      <c r="B199" s="9">
        <f aca="true" t="array" ref="B199">IF(OR($A$178="",$A$179=""),NA(),SQRT(MMULT(C199:L199*$B$134:$K$134,MMULT($B$137:$K$146,TRANSPOSE(C199:L199*$B$134:$K$134)))))</f>
        <v>0.2898666047526848</v>
      </c>
      <c r="C199" s="12">
        <f t="shared" si="2"/>
        <v>0.2426115802968387</v>
      </c>
      <c r="D199" s="12">
        <v>-0.05524830163819527</v>
      </c>
      <c r="E199" s="12">
        <v>2.5826627664258024</v>
      </c>
      <c r="F199" s="12">
        <v>0.05067950644094666</v>
      </c>
      <c r="G199" s="12">
        <v>-0.16389271940006472</v>
      </c>
      <c r="H199" s="12">
        <v>0.34139847374435073</v>
      </c>
      <c r="I199" s="12">
        <v>0.06619495846169618</v>
      </c>
      <c r="J199" s="12">
        <v>0.15283071805737045</v>
      </c>
      <c r="K199" s="12">
        <v>-0.7928153022148864</v>
      </c>
      <c r="L199" s="12">
        <v>-1.4244216801738587</v>
      </c>
      <c r="M199" s="9">
        <f aca="true" t="array" ref="M199">MMULT(C199:L199,TRANSPOSE($B$132:$K$132))</f>
        <v>0.25540001094903736</v>
      </c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</row>
    <row r="200" spans="1:35" ht="12.75">
      <c r="A200" s="9">
        <f t="shared" si="3"/>
        <v>0.2665499999999999</v>
      </c>
      <c r="B200" s="9">
        <f aca="true" t="array" ref="B200">IF(OR($A$178="",$A$179=""),NA(),SQRT(MMULT(C200:L200*$B$134:$K$134,MMULT($B$137:$K$146,TRANSPOSE(C200:L200*$B$134:$K$134)))))</f>
        <v>0.30614676514146194</v>
      </c>
      <c r="C200" s="12">
        <f t="shared" si="2"/>
        <v>0.25846436323239885</v>
      </c>
      <c r="D200" s="12">
        <v>-0.062400804442536664</v>
      </c>
      <c r="E200" s="12">
        <v>2.687082757980496</v>
      </c>
      <c r="F200" s="12">
        <v>0.05308340828717335</v>
      </c>
      <c r="G200" s="12">
        <v>-0.1654073798069452</v>
      </c>
      <c r="H200" s="12">
        <v>0.3626355564958534</v>
      </c>
      <c r="I200" s="12">
        <v>0.06481596690619301</v>
      </c>
      <c r="J200" s="12">
        <v>0.16110567165147793</v>
      </c>
      <c r="K200" s="12">
        <v>-0.8462610642284661</v>
      </c>
      <c r="L200" s="12">
        <v>-1.5131184760756446</v>
      </c>
      <c r="M200" s="9">
        <f aca="true" t="array" ref="M200">MMULT(C200:L200,TRANSPOSE($B$132:$K$132))</f>
        <v>0.2665500162830538</v>
      </c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</row>
    <row r="201" spans="1:35" ht="12.75">
      <c r="A201" s="9">
        <f t="shared" si="3"/>
        <v>0.2776999999999999</v>
      </c>
      <c r="B201" s="9">
        <f aca="true" t="array" ref="B201">IF(OR($A$178="",$A$179=""),NA(),SQRT(MMULT(C201:L201*$B$134:$K$134,MMULT($B$137:$K$146,TRANSPOSE(C201:L201*$B$134:$K$134)))))</f>
        <v>0.3224515187978923</v>
      </c>
      <c r="C201" s="12">
        <f t="shared" si="2"/>
        <v>0.2739270785914818</v>
      </c>
      <c r="D201" s="12">
        <v>-0.06971753809350091</v>
      </c>
      <c r="E201" s="12">
        <v>2.794951244498856</v>
      </c>
      <c r="F201" s="12">
        <v>0.0560802168019726</v>
      </c>
      <c r="G201" s="12">
        <v>-0.17255060811758197</v>
      </c>
      <c r="H201" s="12">
        <v>0.3839241457060242</v>
      </c>
      <c r="I201" s="12">
        <v>0.06301927863372048</v>
      </c>
      <c r="J201" s="12">
        <v>0.17139121417585493</v>
      </c>
      <c r="K201" s="12">
        <v>-0.9000234208701765</v>
      </c>
      <c r="L201" s="12">
        <v>-1.6010016113266503</v>
      </c>
      <c r="M201" s="9">
        <f aca="true" t="array" ref="M201">MMULT(C201:L201,TRANSPOSE($B$132:$K$132))</f>
        <v>0.2777000187732381</v>
      </c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</row>
    <row r="202" spans="1:35" ht="12.75">
      <c r="A202" s="9">
        <f t="shared" si="3"/>
        <v>0.2888499999999999</v>
      </c>
      <c r="B202" s="9">
        <f aca="true" t="array" ref="B202">IF(OR($A$178="",$A$179=""),NA(),SQRT(MMULT(C202:L202*$B$134:$K$134,MMULT($B$137:$K$146,TRANSPOSE(C202:L202*$B$134:$K$134)))))</f>
        <v>0.33877627348533684</v>
      </c>
      <c r="C202" s="12">
        <f t="shared" si="2"/>
        <v>0.28940604925565583</v>
      </c>
      <c r="D202" s="12">
        <v>-0.07702426496787852</v>
      </c>
      <c r="E202" s="12">
        <v>2.9016633619922847</v>
      </c>
      <c r="F202" s="12">
        <v>0.058519796590003496</v>
      </c>
      <c r="G202" s="12">
        <v>-0.17677446718358064</v>
      </c>
      <c r="H202" s="12">
        <v>0.4054085619734989</v>
      </c>
      <c r="I202" s="12">
        <v>0.061408083544395135</v>
      </c>
      <c r="J202" s="12">
        <v>0.18067723229983937</v>
      </c>
      <c r="K202" s="12">
        <v>-0.9539039341605879</v>
      </c>
      <c r="L202" s="12">
        <v>-1.6893804193436301</v>
      </c>
      <c r="M202" s="9">
        <f aca="true" t="array" ref="M202">MMULT(C202:L202,TRANSPOSE($B$132:$K$132))</f>
        <v>0.28885002742367044</v>
      </c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</row>
    <row r="203" spans="1:35" ht="12.75">
      <c r="A203" s="9">
        <f t="shared" si="3"/>
        <v>0.2999999999999999</v>
      </c>
      <c r="B203" s="9">
        <f aca="true" t="array" ref="B203">IF(OR($A$178="",$A$179=""),NA(),SQRT(MMULT(C203:L203*$B$134:$K$134,MMULT($B$137:$K$146,TRANSPOSE(C203:L203*$B$134:$K$134)))))</f>
        <v>0.35511807538523393</v>
      </c>
      <c r="C203" s="12">
        <f t="shared" si="2"/>
        <v>0.3054393594096696</v>
      </c>
      <c r="D203" s="12">
        <v>-0.08424032687051135</v>
      </c>
      <c r="E203" s="12">
        <v>3.006504322401885</v>
      </c>
      <c r="F203" s="12">
        <v>0.060528394604729786</v>
      </c>
      <c r="G203" s="12">
        <v>-0.1775456560285152</v>
      </c>
      <c r="H203" s="12">
        <v>0.426491890122044</v>
      </c>
      <c r="I203" s="12">
        <v>0.059723674729037474</v>
      </c>
      <c r="J203" s="12">
        <v>0.18882631214696866</v>
      </c>
      <c r="K203" s="12">
        <v>-1.0073886741857767</v>
      </c>
      <c r="L203" s="12">
        <v>-1.7783392963295308</v>
      </c>
      <c r="M203" s="9">
        <f aca="true" t="array" ref="M203">MMULT(C203:L203,TRANSPOSE($B$132:$K$132))</f>
        <v>0.3000000203348619</v>
      </c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</row>
    <row r="204" spans="1:35" ht="12.75">
      <c r="A204" s="9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</row>
    <row r="205" spans="1:35" ht="12.75">
      <c r="A205" s="10" t="s">
        <v>15</v>
      </c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</row>
    <row r="206" spans="1:35" ht="12.75">
      <c r="A206" s="9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</row>
    <row r="207" spans="1:35" ht="12.75">
      <c r="A207" s="20">
        <v>0.01</v>
      </c>
      <c r="B207" s="8" t="s">
        <v>16</v>
      </c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</row>
    <row r="208" spans="14:35" ht="12.75"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</row>
    <row r="209" spans="1:35" ht="12.75" hidden="1">
      <c r="A209" t="s">
        <v>22</v>
      </c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</row>
    <row r="210" spans="2:35" ht="12.75" hidden="1">
      <c r="B210" s="2" t="s">
        <v>23</v>
      </c>
      <c r="C210">
        <v>1</v>
      </c>
      <c r="D210">
        <v>1</v>
      </c>
      <c r="E210">
        <v>1</v>
      </c>
      <c r="F210">
        <v>1</v>
      </c>
      <c r="G210">
        <v>1</v>
      </c>
      <c r="H210">
        <v>1</v>
      </c>
      <c r="I210">
        <v>1</v>
      </c>
      <c r="J210">
        <v>1</v>
      </c>
      <c r="K210">
        <v>1</v>
      </c>
      <c r="L210">
        <v>1</v>
      </c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</row>
    <row r="211" spans="1:35" ht="12.75" hidden="1">
      <c r="A211" s="2" t="s">
        <v>19</v>
      </c>
      <c r="B211" s="11">
        <f aca="true" t="array" ref="B211">MMULT($C$210:$L$210,MMULT(MINVERSE(MMULT(TRANSPOSE($B$134:$K$134),$B$134:$K$134)*$B$137:$K$146),TRANSPOSE($C$210:$L$210)))</f>
        <v>400.0438820190598</v>
      </c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</row>
    <row r="212" spans="1:35" ht="12.75" hidden="1">
      <c r="A212" s="2" t="s">
        <v>20</v>
      </c>
      <c r="B212" s="11">
        <f aca="true" t="array" ref="B212">MMULT($C$210:$L$210,MMULT(MINVERSE(MMULT(TRANSPOSE($B$134:$K$134),$B$134:$K$134)*$B$137:$K$146),TRANSPOSE($B$132:$K$132)))</f>
        <v>25.054280650093805</v>
      </c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</row>
    <row r="213" spans="1:35" ht="12.75" hidden="1">
      <c r="A213" s="2" t="s">
        <v>21</v>
      </c>
      <c r="B213" s="11">
        <f aca="true" t="array" ref="B213">MMULT($B$132:$K$132,MMULT(MINVERSE(MMULT(TRANSPOSE($B$134:$K$134),$B$134:$K$134)*$B$137:$K$146),TRANSPOSE($B$132:$K$132)))</f>
        <v>2.0249537264749673</v>
      </c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</row>
    <row r="214" spans="14:35" ht="12.75" hidden="1"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</row>
    <row r="215" spans="1:35" ht="12.75">
      <c r="A215" s="4" t="s">
        <v>13</v>
      </c>
      <c r="B215" s="4" t="s">
        <v>12</v>
      </c>
      <c r="C215" s="3" t="s">
        <v>14</v>
      </c>
      <c r="D215" s="3" t="s">
        <v>14</v>
      </c>
      <c r="E215" s="3" t="s">
        <v>14</v>
      </c>
      <c r="F215" s="3" t="s">
        <v>14</v>
      </c>
      <c r="G215" s="3" t="s">
        <v>14</v>
      </c>
      <c r="H215" s="3" t="s">
        <v>14</v>
      </c>
      <c r="I215" s="3" t="s">
        <v>14</v>
      </c>
      <c r="J215" s="3" t="s">
        <v>14</v>
      </c>
      <c r="K215" s="3" t="s">
        <v>14</v>
      </c>
      <c r="L215" s="3" t="s">
        <v>14</v>
      </c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</row>
    <row r="216" spans="1:35" ht="12.75">
      <c r="A216" s="4" t="s">
        <v>10</v>
      </c>
      <c r="B216" s="4" t="s">
        <v>11</v>
      </c>
      <c r="C216" s="3" t="str">
        <f aca="true" t="shared" si="4" ref="C216:L216">+B$9</f>
        <v>amzn</v>
      </c>
      <c r="D216" s="3" t="str">
        <f t="shared" si="4"/>
        <v>f</v>
      </c>
      <c r="E216" s="3" t="str">
        <f t="shared" si="4"/>
        <v>dell</v>
      </c>
      <c r="F216" s="3" t="str">
        <f t="shared" si="4"/>
        <v>sbux</v>
      </c>
      <c r="G216" s="3" t="str">
        <f t="shared" si="4"/>
        <v>ba</v>
      </c>
      <c r="H216" s="3" t="str">
        <f t="shared" si="4"/>
        <v>dis</v>
      </c>
      <c r="I216" s="3" t="str">
        <f t="shared" si="4"/>
        <v>nem</v>
      </c>
      <c r="J216" s="3" t="str">
        <f t="shared" si="4"/>
        <v>xom</v>
      </c>
      <c r="K216" s="3" t="str">
        <f t="shared" si="4"/>
        <v>jnj</v>
      </c>
      <c r="L216" s="3" t="str">
        <f t="shared" si="4"/>
        <v>cpb</v>
      </c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</row>
    <row r="217" spans="1:35" ht="12.75">
      <c r="A217" s="9">
        <f aca="true" t="array" ref="A217">IF($A$207="","",MMULT(C217:L217,TRANSPOSE(B132:K132)))</f>
        <v>0.08427967371987174</v>
      </c>
      <c r="B217" s="9">
        <f aca="true" t="array" ref="B217">IF($A$207="",NA(),SQRT(MMULT(C217:L217*$B$134:$K$134,MMULT($B$137:$K$146,TRANSPOSE(C217:L217*$B$134:$K$134)))))</f>
        <v>0.05939765721931308</v>
      </c>
      <c r="C217" s="12">
        <f aca="true" t="array" ref="C217:L217">TRANSPOSE(MMULT(MINVERSE(MMULT(TRANSPOSE($B$134:$K$134),$B$134:$K$134)*$B$137:$K$146),TRANSPOSE(B132:K132-A207*C210:L210)))/(B212-B211*A207)</f>
        <v>0.0026576891987320547</v>
      </c>
      <c r="D217" s="12">
        <v>0.0556132305675893</v>
      </c>
      <c r="E217" s="12">
        <v>0.9531942089091635</v>
      </c>
      <c r="F217" s="12">
        <v>0.008790964982637324</v>
      </c>
      <c r="G217" s="12">
        <v>-0.09813801789118894</v>
      </c>
      <c r="H217" s="12">
        <v>0.015041984618871334</v>
      </c>
      <c r="I217" s="12">
        <v>0.0905787587583925</v>
      </c>
      <c r="J217" s="12">
        <v>0.011141823783303964</v>
      </c>
      <c r="K217" s="12">
        <v>0.03003212343863566</v>
      </c>
      <c r="L217" s="12">
        <v>-0.06891276636613695</v>
      </c>
      <c r="M217" s="9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</row>
    <row r="218" spans="14:35" ht="12.75"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</row>
    <row r="219" spans="1:35" ht="12.75">
      <c r="A219" s="1" t="s">
        <v>18</v>
      </c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</row>
    <row r="220" spans="14:35" ht="12.75"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</row>
    <row r="221" spans="1:35" ht="12.75">
      <c r="A221" s="20">
        <v>0.35</v>
      </c>
      <c r="B221" s="8" t="s">
        <v>17</v>
      </c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</row>
    <row r="222" spans="14:35" ht="12.75"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</row>
    <row r="223" spans="1:35" ht="12.75">
      <c r="A223" s="4" t="s">
        <v>13</v>
      </c>
      <c r="B223" s="4" t="s">
        <v>12</v>
      </c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</row>
    <row r="224" spans="1:35" ht="12.75">
      <c r="A224" s="4" t="s">
        <v>10</v>
      </c>
      <c r="B224" s="4" t="s">
        <v>11</v>
      </c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</row>
    <row r="225" spans="1:35" ht="12.75">
      <c r="A225" s="9">
        <f>IF($A$221="","",+A207)</f>
        <v>0.01</v>
      </c>
      <c r="B225" s="9">
        <f aca="true" t="array" ref="B225">IF(A221="","",0%)</f>
        <v>0</v>
      </c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</row>
    <row r="226" spans="1:35" ht="12.75">
      <c r="A226" s="9">
        <f>IF($A$221="","",+A221)</f>
        <v>0.35</v>
      </c>
      <c r="B226" s="9">
        <f>IF($A$221="","",+B217*(A226-A207)/(A217-A207))</f>
        <v>0.27188061609866365</v>
      </c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</row>
    <row r="227" spans="14:35" ht="12.75"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</row>
    <row r="228" spans="14:35" ht="12.75"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</row>
    <row r="229" spans="1:35" ht="12.7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</row>
    <row r="230" spans="1:28" ht="12.7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</row>
    <row r="231" spans="1:28" ht="12.7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</row>
    <row r="232" spans="1:28" ht="12.7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</row>
    <row r="233" spans="1:28" ht="12.7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</row>
    <row r="234" spans="1:28" ht="12.7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</row>
    <row r="235" spans="1:28" ht="12.7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</row>
    <row r="236" spans="1:28" ht="12.7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</row>
    <row r="237" spans="1:28" ht="12.7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</row>
    <row r="238" spans="1:28" ht="12.7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</row>
    <row r="239" spans="1:28" ht="12.7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</row>
    <row r="240" spans="1:28" ht="12.7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</row>
    <row r="241" spans="1:28" ht="12.7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</row>
    <row r="242" spans="1:28" ht="12.7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</row>
    <row r="243" spans="1:28" ht="12.7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</row>
    <row r="244" spans="1:28" ht="12.7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</row>
    <row r="245" spans="1:28" ht="12.7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</row>
    <row r="246" spans="1:28" ht="12.7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</row>
    <row r="247" spans="1:28" ht="12.7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</row>
    <row r="248" spans="1:28" ht="12.7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</row>
    <row r="249" spans="1:28" ht="12.7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</row>
    <row r="250" spans="1:28" ht="12.7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</row>
    <row r="251" spans="1:28" ht="12.7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</row>
    <row r="252" spans="1:28" ht="12.7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</row>
    <row r="253" spans="1:28" ht="12.7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</row>
    <row r="254" spans="1:28" ht="12.7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</row>
    <row r="255" spans="1:28" ht="12.7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</row>
    <row r="256" spans="1:28" ht="12.7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</row>
    <row r="257" spans="1:28" ht="12.7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</row>
    <row r="258" spans="1:28" ht="12.7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</row>
    <row r="259" spans="1:28" ht="12.7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</row>
    <row r="260" spans="1:28" ht="12.7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</row>
    <row r="261" spans="1:28" ht="12.7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</row>
    <row r="262" spans="1:28" ht="12.7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</row>
    <row r="263" spans="1:28" ht="12.7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</row>
    <row r="264" spans="1:28" ht="12.7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</row>
    <row r="265" spans="1:28" ht="12.7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</row>
    <row r="266" spans="1:28" ht="12.7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</row>
    <row r="267" spans="1:28" ht="12.7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</row>
    <row r="268" spans="1:28" ht="12.7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</row>
    <row r="269" spans="1:28" ht="12.7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</row>
    <row r="270" spans="1:28" ht="12.7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</row>
    <row r="271" spans="1:28" ht="12.7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</row>
    <row r="272" spans="1:28" ht="12.7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</row>
    <row r="273" spans="1:28" ht="12.7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</row>
    <row r="274" spans="1:28" ht="12.7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</row>
    <row r="275" spans="1:28" ht="12.7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</row>
    <row r="276" spans="1:28" ht="12.7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</row>
    <row r="277" spans="1:28" ht="12.7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</row>
    <row r="278" spans="1:28" ht="12.7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</row>
    <row r="279" spans="1:28" ht="12.7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</row>
    <row r="280" spans="1:28" ht="12.7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</row>
    <row r="281" spans="1:28" ht="12.7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</row>
    <row r="282" spans="1:28" ht="12.7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</row>
    <row r="283" spans="1:28" ht="12.7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</row>
    <row r="284" spans="1:28" ht="12.7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</row>
    <row r="285" spans="1:28" ht="12.7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</row>
    <row r="286" spans="1:28" ht="12.7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</row>
    <row r="287" spans="1:28" ht="12.7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</row>
    <row r="288" spans="1:28" ht="12.7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</row>
    <row r="289" spans="1:28" ht="12.7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</row>
    <row r="290" spans="1:28" ht="12.7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</row>
    <row r="291" spans="1:28" ht="12.7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</row>
    <row r="292" spans="1:28" ht="12.7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</row>
    <row r="293" spans="1:28" ht="12.7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</row>
    <row r="294" spans="1:28" ht="12.7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</row>
    <row r="295" spans="1:28" ht="12.7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</row>
    <row r="296" spans="1:28" ht="12.7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</row>
    <row r="297" spans="1:28" ht="12.7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</row>
    <row r="298" spans="1:28" ht="12.7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</row>
    <row r="299" spans="1:28" ht="12.7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</row>
    <row r="300" spans="1:28" ht="12.7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</row>
    <row r="301" spans="1:28" ht="12.7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</row>
    <row r="302" spans="1:28" ht="12.7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</row>
    <row r="303" spans="1:28" ht="12.7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</row>
    <row r="304" spans="1:28" ht="12.7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</row>
    <row r="305" spans="1:28" ht="12.7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</row>
    <row r="306" spans="1:28" ht="12.7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</row>
    <row r="307" spans="1:28" ht="12.7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</row>
    <row r="308" spans="1:28" ht="12.7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</row>
    <row r="309" spans="1:28" ht="12.7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</row>
    <row r="310" spans="1:28" ht="12.7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</row>
    <row r="311" spans="1:28" ht="12.7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</row>
    <row r="312" spans="1:28" ht="12.7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</row>
    <row r="313" spans="1:28" ht="12.7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</row>
    <row r="314" spans="1:28" ht="12.7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</row>
    <row r="315" spans="1:28" ht="12.7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</row>
    <row r="316" spans="1:28" ht="12.7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</row>
    <row r="317" spans="1:28" ht="12.7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</row>
    <row r="318" spans="1:28" ht="12.7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</row>
    <row r="319" spans="1:28" ht="12.7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</row>
    <row r="320" spans="1:28" ht="12.7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</row>
    <row r="321" spans="1:28" ht="12.7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</row>
  </sheetData>
  <sheetProtection/>
  <mergeCells count="3">
    <mergeCell ref="A5:L5"/>
    <mergeCell ref="A1:I1"/>
    <mergeCell ref="A2:I2"/>
  </mergeCells>
  <dataValidations count="2">
    <dataValidation type="decimal" allowBlank="1" showInputMessage="1" showErrorMessage="1" sqref="B132:K132">
      <formula1>-1</formula1>
      <formula2>1</formula2>
    </dataValidation>
    <dataValidation type="decimal" operator="greaterThanOrEqual" allowBlank="1" showInputMessage="1" showErrorMessage="1" sqref="A207">
      <formula1>0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Gervais</dc:creator>
  <cp:keywords/>
  <dc:description/>
  <cp:lastModifiedBy>gunveen.kaur</cp:lastModifiedBy>
  <dcterms:created xsi:type="dcterms:W3CDTF">2000-08-31T01:48:10Z</dcterms:created>
  <dcterms:modified xsi:type="dcterms:W3CDTF">2010-05-20T15:32:43Z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175776753</vt:i4>
  </property>
  <property fmtid="{D5CDD505-2E9C-101B-9397-08002B2CF9AE}" pid="3" name="_EmailSubject">
    <vt:lpwstr>Comments on Chapter 8</vt:lpwstr>
  </property>
  <property fmtid="{D5CDD505-2E9C-101B-9397-08002B2CF9AE}" pid="4" name="_AuthorEmail">
    <vt:lpwstr>allenf@wharton.upenn.edu</vt:lpwstr>
  </property>
  <property fmtid="{D5CDD505-2E9C-101B-9397-08002B2CF9AE}" pid="5" name="_AuthorEmailDisplayName">
    <vt:lpwstr>Allen, Franklin</vt:lpwstr>
  </property>
  <property fmtid="{D5CDD505-2E9C-101B-9397-08002B2CF9AE}" pid="6" name="_PreviousAdHocReviewCycleID">
    <vt:i4>1017299956</vt:i4>
  </property>
  <property fmtid="{D5CDD505-2E9C-101B-9397-08002B2CF9AE}" pid="7" name="_ReviewingToolsShownOnce">
    <vt:lpwstr/>
  </property>
</Properties>
</file>