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12270" activeTab="0"/>
  </bookViews>
  <sheets>
    <sheet name="Table 5.1" sheetId="1" r:id="rId1"/>
    <sheet name="Spreadsheet 5.1" sheetId="2" r:id="rId2"/>
    <sheet name="Spreadsheet 5.2" sheetId="3" r:id="rId3"/>
  </sheets>
  <definedNames>
    <definedName name="_xlnm.Print_Area" localSheetId="1">'Spreadsheet 5.1'!$A$1:$I$18</definedName>
    <definedName name="_xlnm.Print_Area" localSheetId="2">'Spreadsheet 5.2'!$A$1:$F$15</definedName>
  </definedNames>
  <calcPr fullCalcOnLoad="1"/>
</workbook>
</file>

<file path=xl/sharedStrings.xml><?xml version="1.0" encoding="utf-8"?>
<sst xmlns="http://schemas.openxmlformats.org/spreadsheetml/2006/main" count="78" uniqueCount="70">
  <si>
    <t>T</t>
  </si>
  <si>
    <t>APR=[(1+EAR)^T-1]/T</t>
  </si>
  <si>
    <t>EAR=(1+APR*T)^(1/T)-1</t>
  </si>
  <si>
    <t>One year</t>
  </si>
  <si>
    <t>Six months</t>
  </si>
  <si>
    <t>Quarter</t>
  </si>
  <si>
    <t>One month</t>
  </si>
  <si>
    <t>One week</t>
  </si>
  <si>
    <t>One day</t>
  </si>
  <si>
    <t>Continuous</t>
  </si>
  <si>
    <t>Table 5.1:    Annual Percentage Rate (APR) and Effective Annual Rates (EAR)</t>
  </si>
  <si>
    <t>Period</t>
  </si>
  <si>
    <t>Compounding</t>
  </si>
  <si>
    <r>
      <t>EAR = [1+r</t>
    </r>
    <r>
      <rPr>
        <vertAlign val="subscript"/>
        <sz val="11"/>
        <rFont val="Palatino"/>
        <family val="0"/>
      </rPr>
      <t>f</t>
    </r>
    <r>
      <rPr>
        <sz val="11"/>
        <rFont val="Palatino"/>
        <family val="0"/>
      </rPr>
      <t>(T)]</t>
    </r>
    <r>
      <rPr>
        <vertAlign val="superscript"/>
        <sz val="11"/>
        <rFont val="Palatino"/>
        <family val="0"/>
      </rPr>
      <t>1/T</t>
    </r>
    <r>
      <rPr>
        <sz val="11"/>
        <rFont val="Palatino"/>
        <family val="0"/>
      </rPr>
      <t xml:space="preserve"> – 1 = 0.058</t>
    </r>
  </si>
  <si>
    <r>
      <t>APR= r</t>
    </r>
    <r>
      <rPr>
        <vertAlign val="subscript"/>
        <sz val="11"/>
        <rFont val="Palatino"/>
        <family val="0"/>
      </rPr>
      <t>f</t>
    </r>
    <r>
      <rPr>
        <sz val="11"/>
        <rFont val="Palatino"/>
        <family val="0"/>
      </rPr>
      <t>(T)*(1/T) = 0.058</t>
    </r>
  </si>
  <si>
    <r>
      <t>r</t>
    </r>
    <r>
      <rPr>
        <vertAlign val="subscript"/>
        <sz val="14"/>
        <rFont val="Palatino"/>
        <family val="0"/>
      </rPr>
      <t>f</t>
    </r>
    <r>
      <rPr>
        <sz val="10"/>
        <rFont val="Palatino"/>
        <family val="0"/>
      </rPr>
      <t>(T)</t>
    </r>
  </si>
  <si>
    <r>
      <t>r</t>
    </r>
    <r>
      <rPr>
        <b/>
        <vertAlign val="subscript"/>
        <sz val="11"/>
        <rFont val="Palatino"/>
        <family val="0"/>
      </rPr>
      <t>cc</t>
    </r>
    <r>
      <rPr>
        <b/>
        <sz val="11"/>
        <rFont val="Palatino"/>
        <family val="0"/>
      </rPr>
      <t>=ln(1+EAR)</t>
    </r>
  </si>
  <si>
    <r>
      <t>EAR=exp(r</t>
    </r>
    <r>
      <rPr>
        <b/>
        <vertAlign val="subscript"/>
        <sz val="11"/>
        <rFont val="Palatino"/>
        <family val="0"/>
      </rPr>
      <t>cc</t>
    </r>
    <r>
      <rPr>
        <b/>
        <sz val="11"/>
        <rFont val="Palatino"/>
        <family val="0"/>
      </rPr>
      <t>)-1</t>
    </r>
  </si>
  <si>
    <t>SQRT(SUMPRODUCT(b9:b12,i9:i12)) =</t>
  </si>
  <si>
    <t>Standard Deviation of Excess Return</t>
  </si>
  <si>
    <t>SUMPRODUCT(b9:b12,h9:h12) =</t>
  </si>
  <si>
    <t>Risk Premium</t>
  </si>
  <si>
    <t>SQRT(E15) =</t>
  </si>
  <si>
    <t>Standard Deviation of HPR</t>
  </si>
  <si>
    <t>SUMPRODUCT(b9:b12,g9:g12)=</t>
  </si>
  <si>
    <t>Variance of HPR</t>
  </si>
  <si>
    <t>SUMPRODUCT(b9:b12,e9:e12) =</t>
  </si>
  <si>
    <t>Expected Value (mean)</t>
  </si>
  <si>
    <t>Crash</t>
  </si>
  <si>
    <t>Poor</t>
  </si>
  <si>
    <t>Good</t>
  </si>
  <si>
    <t>Excellent</t>
  </si>
  <si>
    <t>from Mean</t>
  </si>
  <si>
    <t>Returns</t>
  </si>
  <si>
    <t>HPR</t>
  </si>
  <si>
    <t>Dividends</t>
  </si>
  <si>
    <t>Price</t>
  </si>
  <si>
    <t>Probability</t>
  </si>
  <si>
    <t>Economy</t>
  </si>
  <si>
    <t>Deviations</t>
  </si>
  <si>
    <t>Excess</t>
  </si>
  <si>
    <t>Cash</t>
  </si>
  <si>
    <t>Year-end</t>
  </si>
  <si>
    <t>State of the</t>
  </si>
  <si>
    <t>Squared</t>
  </si>
  <si>
    <t xml:space="preserve">T-bill Rate = </t>
  </si>
  <si>
    <t xml:space="preserve">              Purchase Price =</t>
  </si>
  <si>
    <t>Rates of return expressed as decimals</t>
  </si>
  <si>
    <t xml:space="preserve">Spreadsheet 5.1:  Distribution of HPR on the Stock Index Fund  </t>
  </si>
  <si>
    <t>* The value of $1 invested at the beginning of the sample period (1/1/2001).</t>
  </si>
  <si>
    <t>GEOMEAN(e5:e9) – 1 =</t>
  </si>
  <si>
    <t>Geometric average return</t>
  </si>
  <si>
    <t>1.0054^5=</t>
  </si>
  <si>
    <t xml:space="preserve">                STDEV(c5:c9) =</t>
  </si>
  <si>
    <t>Check:</t>
  </si>
  <si>
    <t>SUMPRODUCT(b5:b9,c5:c9)^.5 =</t>
  </si>
  <si>
    <t>Standard Deviation</t>
  </si>
  <si>
    <t>SUMPRODUCT(b5:b9) =</t>
  </si>
  <si>
    <t>Expected HPR</t>
  </si>
  <si>
    <t>AVERAGE(c5:c9) =</t>
  </si>
  <si>
    <t>Arithmetic average</t>
  </si>
  <si>
    <t>Index*</t>
  </si>
  <si>
    <t>1+HPR</t>
  </si>
  <si>
    <t>Deviation</t>
  </si>
  <si>
    <t>HPR (decimal)</t>
  </si>
  <si>
    <t>Probability = 1/5</t>
  </si>
  <si>
    <t>Wealth</t>
  </si>
  <si>
    <t>Gross HPR =</t>
  </si>
  <si>
    <t>Implicitly Assumed</t>
  </si>
  <si>
    <t>Spreadsheet 5.2:  Time Series of HPR for the S&amp;P 500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</si>
</sst>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0.000"/>
  </numFmts>
  <fonts count="50">
    <font>
      <sz val="10"/>
      <name val="Arial"/>
      <family val="0"/>
    </font>
    <font>
      <b/>
      <sz val="10"/>
      <color indexed="28"/>
      <name val="Arial"/>
      <family val="2"/>
    </font>
    <font>
      <sz val="10"/>
      <name val="Palatino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4"/>
      <name val="Palatino"/>
      <family val="0"/>
    </font>
    <font>
      <sz val="11"/>
      <name val="Palatino"/>
      <family val="0"/>
    </font>
    <font>
      <vertAlign val="subscript"/>
      <sz val="11"/>
      <name val="Palatino"/>
      <family val="0"/>
    </font>
    <font>
      <vertAlign val="superscript"/>
      <sz val="11"/>
      <name val="Palatino"/>
      <family val="0"/>
    </font>
    <font>
      <vertAlign val="subscript"/>
      <sz val="14"/>
      <name val="Palatino"/>
      <family val="0"/>
    </font>
    <font>
      <b/>
      <sz val="11"/>
      <name val="Palatino"/>
      <family val="0"/>
    </font>
    <font>
      <b/>
      <vertAlign val="subscript"/>
      <sz val="11"/>
      <name val="Palatino"/>
      <family val="0"/>
    </font>
    <font>
      <sz val="9"/>
      <name val="Palatino"/>
      <family val="0"/>
    </font>
    <font>
      <b/>
      <sz val="14"/>
      <name val="Palatino"/>
      <family val="0"/>
    </font>
    <font>
      <b/>
      <sz val="10"/>
      <name val="Palatino"/>
      <family val="0"/>
    </font>
    <font>
      <sz val="9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2" borderId="1" applyFont="0" applyFill="0" applyBorder="0" applyAlignment="0"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2" applyNumberFormat="0" applyAlignment="0" applyProtection="0"/>
    <xf numFmtId="0" fontId="37" fillId="29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1" borderId="2" applyNumberFormat="0" applyAlignment="0" applyProtection="0"/>
    <xf numFmtId="0" fontId="44" fillId="0" borderId="7" applyNumberFormat="0" applyFill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33" borderId="8" applyNumberFormat="0" applyFont="0" applyAlignment="0" applyProtection="0"/>
    <xf numFmtId="0" fontId="46" fillId="28" borderId="9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60">
      <alignment/>
      <protection/>
    </xf>
    <xf numFmtId="0" fontId="5" fillId="0" borderId="0" xfId="60" applyFont="1">
      <alignment/>
      <protection/>
    </xf>
    <xf numFmtId="0" fontId="2" fillId="0" borderId="0" xfId="60" applyFont="1">
      <alignment/>
      <protection/>
    </xf>
    <xf numFmtId="0" fontId="6" fillId="0" borderId="11" xfId="60" applyFont="1" applyBorder="1" applyAlignment="1">
      <alignment horizontal="center"/>
      <protection/>
    </xf>
    <xf numFmtId="0" fontId="6" fillId="0" borderId="12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6" fillId="0" borderId="14" xfId="60" applyFont="1" applyBorder="1" applyAlignment="1">
      <alignment horizontal="center"/>
      <protection/>
    </xf>
    <xf numFmtId="0" fontId="2" fillId="0" borderId="15" xfId="60" applyFont="1" applyBorder="1">
      <alignment/>
      <protection/>
    </xf>
    <xf numFmtId="0" fontId="6" fillId="0" borderId="16" xfId="60" applyFont="1" applyBorder="1" applyAlignment="1">
      <alignment horizontal="center"/>
      <protection/>
    </xf>
    <xf numFmtId="0" fontId="2" fillId="0" borderId="15" xfId="60" applyFont="1" applyBorder="1" applyAlignment="1">
      <alignment horizontal="center"/>
      <protection/>
    </xf>
    <xf numFmtId="0" fontId="6" fillId="0" borderId="16" xfId="60" applyFont="1" applyBorder="1" applyAlignment="1">
      <alignment/>
      <protection/>
    </xf>
    <xf numFmtId="0" fontId="2" fillId="0" borderId="11" xfId="60" applyBorder="1">
      <alignment/>
      <protection/>
    </xf>
    <xf numFmtId="172" fontId="2" fillId="0" borderId="12" xfId="60" applyNumberFormat="1" applyBorder="1" applyAlignment="1">
      <alignment horizontal="center"/>
      <protection/>
    </xf>
    <xf numFmtId="172" fontId="2" fillId="0" borderId="12" xfId="60" applyNumberFormat="1" applyBorder="1">
      <alignment/>
      <protection/>
    </xf>
    <xf numFmtId="173" fontId="2" fillId="0" borderId="17" xfId="60" applyNumberFormat="1" applyBorder="1" applyAlignment="1">
      <alignment horizontal="center"/>
      <protection/>
    </xf>
    <xf numFmtId="0" fontId="2" fillId="0" borderId="18" xfId="60" applyBorder="1">
      <alignment/>
      <protection/>
    </xf>
    <xf numFmtId="172" fontId="2" fillId="0" borderId="19" xfId="60" applyNumberFormat="1" applyBorder="1" applyAlignment="1">
      <alignment horizontal="center"/>
      <protection/>
    </xf>
    <xf numFmtId="172" fontId="2" fillId="0" borderId="19" xfId="60" applyNumberFormat="1" applyBorder="1">
      <alignment/>
      <protection/>
    </xf>
    <xf numFmtId="173" fontId="2" fillId="0" borderId="20" xfId="60" applyNumberFormat="1" applyBorder="1" applyAlignment="1">
      <alignment horizontal="center"/>
      <protection/>
    </xf>
    <xf numFmtId="0" fontId="2" fillId="0" borderId="13" xfId="60" applyBorder="1">
      <alignment/>
      <protection/>
    </xf>
    <xf numFmtId="172" fontId="2" fillId="0" borderId="14" xfId="60" applyNumberFormat="1" applyBorder="1" applyAlignment="1">
      <alignment horizontal="center"/>
      <protection/>
    </xf>
    <xf numFmtId="172" fontId="2" fillId="0" borderId="14" xfId="60" applyNumberFormat="1" applyBorder="1">
      <alignment/>
      <protection/>
    </xf>
    <xf numFmtId="173" fontId="2" fillId="0" borderId="16" xfId="60" applyNumberFormat="1" applyBorder="1" applyAlignment="1">
      <alignment horizontal="center"/>
      <protection/>
    </xf>
    <xf numFmtId="0" fontId="10" fillId="0" borderId="11" xfId="60" applyFont="1" applyBorder="1" applyAlignment="1">
      <alignment horizontal="center"/>
      <protection/>
    </xf>
    <xf numFmtId="0" fontId="2" fillId="0" borderId="17" xfId="60" applyBorder="1">
      <alignment/>
      <protection/>
    </xf>
    <xf numFmtId="0" fontId="2" fillId="0" borderId="21" xfId="60" applyBorder="1">
      <alignment/>
      <protection/>
    </xf>
    <xf numFmtId="0" fontId="10" fillId="0" borderId="17" xfId="60" applyFont="1" applyBorder="1" applyAlignment="1">
      <alignment horizontal="center"/>
      <protection/>
    </xf>
    <xf numFmtId="0" fontId="2" fillId="0" borderId="16" xfId="60" applyBorder="1">
      <alignment/>
      <protection/>
    </xf>
    <xf numFmtId="0" fontId="2" fillId="0" borderId="22" xfId="60" applyBorder="1">
      <alignment/>
      <protection/>
    </xf>
    <xf numFmtId="173" fontId="2" fillId="0" borderId="16" xfId="60" applyNumberFormat="1" applyFill="1" applyBorder="1" applyAlignment="1">
      <alignment horizontal="center"/>
      <protection/>
    </xf>
    <xf numFmtId="0" fontId="2" fillId="0" borderId="0" xfId="58">
      <alignment/>
      <protection/>
    </xf>
    <xf numFmtId="0" fontId="6" fillId="0" borderId="0" xfId="58" applyFont="1">
      <alignment/>
      <protection/>
    </xf>
    <xf numFmtId="0" fontId="2" fillId="0" borderId="16" xfId="58" applyBorder="1">
      <alignment/>
      <protection/>
    </xf>
    <xf numFmtId="174" fontId="2" fillId="0" borderId="22" xfId="58" applyNumberFormat="1" applyFont="1" applyFill="1" applyBorder="1">
      <alignment/>
      <protection/>
    </xf>
    <xf numFmtId="0" fontId="2" fillId="0" borderId="22" xfId="58" applyFont="1" applyBorder="1">
      <alignment/>
      <protection/>
    </xf>
    <xf numFmtId="0" fontId="12" fillId="0" borderId="22" xfId="58" applyFont="1" applyBorder="1">
      <alignment/>
      <protection/>
    </xf>
    <xf numFmtId="0" fontId="6" fillId="0" borderId="13" xfId="58" applyFont="1" applyFill="1" applyBorder="1">
      <alignment/>
      <protection/>
    </xf>
    <xf numFmtId="174" fontId="2" fillId="0" borderId="20" xfId="58" applyNumberFormat="1" applyFont="1" applyBorder="1">
      <alignment/>
      <protection/>
    </xf>
    <xf numFmtId="2" fontId="2" fillId="0" borderId="0" xfId="64" applyNumberFormat="1" applyFont="1" applyBorder="1" applyAlignment="1">
      <alignment/>
    </xf>
    <xf numFmtId="0" fontId="12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0" fontId="6" fillId="0" borderId="18" xfId="58" applyFont="1" applyFill="1" applyBorder="1">
      <alignment/>
      <protection/>
    </xf>
    <xf numFmtId="174" fontId="2" fillId="0" borderId="0" xfId="64" applyNumberFormat="1" applyFont="1" applyBorder="1" applyAlignment="1">
      <alignment/>
    </xf>
    <xf numFmtId="9" fontId="2" fillId="0" borderId="0" xfId="64" applyFont="1" applyBorder="1" applyAlignment="1">
      <alignment/>
    </xf>
    <xf numFmtId="0" fontId="2" fillId="0" borderId="0" xfId="58" applyFont="1" applyBorder="1" applyAlignment="1">
      <alignment/>
      <protection/>
    </xf>
    <xf numFmtId="2" fontId="2" fillId="34" borderId="0" xfId="58" applyNumberFormat="1" applyFont="1" applyFill="1" applyBorder="1">
      <alignment/>
      <protection/>
    </xf>
    <xf numFmtId="0" fontId="2" fillId="34" borderId="0" xfId="58" applyFont="1" applyFill="1" applyBorder="1">
      <alignment/>
      <protection/>
    </xf>
    <xf numFmtId="0" fontId="6" fillId="0" borderId="18" xfId="58" applyFont="1" applyBorder="1">
      <alignment/>
      <protection/>
    </xf>
    <xf numFmtId="174" fontId="2" fillId="0" borderId="16" xfId="58" applyNumberFormat="1" applyFont="1" applyBorder="1">
      <alignment/>
      <protection/>
    </xf>
    <xf numFmtId="2" fontId="2" fillId="0" borderId="22" xfId="64" applyNumberFormat="1" applyFont="1" applyBorder="1" applyAlignment="1">
      <alignment/>
    </xf>
    <xf numFmtId="174" fontId="2" fillId="0" borderId="22" xfId="64" applyNumberFormat="1" applyFont="1" applyBorder="1" applyAlignment="1">
      <alignment/>
    </xf>
    <xf numFmtId="2" fontId="2" fillId="34" borderId="22" xfId="58" applyNumberFormat="1" applyFont="1" applyFill="1" applyBorder="1">
      <alignment/>
      <protection/>
    </xf>
    <xf numFmtId="0" fontId="2" fillId="34" borderId="22" xfId="58" applyFont="1" applyFill="1" applyBorder="1">
      <alignment/>
      <protection/>
    </xf>
    <xf numFmtId="0" fontId="6" fillId="0" borderId="13" xfId="58" applyFont="1" applyBorder="1">
      <alignment/>
      <protection/>
    </xf>
    <xf numFmtId="2" fontId="2" fillId="0" borderId="18" xfId="64" applyNumberFormat="1" applyFont="1" applyBorder="1" applyAlignment="1">
      <alignment/>
    </xf>
    <xf numFmtId="0" fontId="10" fillId="0" borderId="0" xfId="58" applyFont="1" applyFill="1" applyBorder="1" applyAlignment="1">
      <alignment horizontal="center"/>
      <protection/>
    </xf>
    <xf numFmtId="174" fontId="2" fillId="0" borderId="17" xfId="58" applyNumberFormat="1" applyFont="1" applyBorder="1">
      <alignment/>
      <protection/>
    </xf>
    <xf numFmtId="2" fontId="2" fillId="0" borderId="11" xfId="64" applyNumberFormat="1" applyFont="1" applyBorder="1" applyAlignment="1">
      <alignment/>
    </xf>
    <xf numFmtId="174" fontId="2" fillId="0" borderId="21" xfId="64" applyNumberFormat="1" applyFont="1" applyBorder="1" applyAlignment="1">
      <alignment/>
    </xf>
    <xf numFmtId="2" fontId="2" fillId="0" borderId="21" xfId="64" applyNumberFormat="1" applyFont="1" applyBorder="1" applyAlignment="1">
      <alignment/>
    </xf>
    <xf numFmtId="2" fontId="2" fillId="34" borderId="21" xfId="58" applyNumberFormat="1" applyFont="1" applyFill="1" applyBorder="1">
      <alignment/>
      <protection/>
    </xf>
    <xf numFmtId="0" fontId="2" fillId="34" borderId="21" xfId="58" applyFont="1" applyFill="1" applyBorder="1">
      <alignment/>
      <protection/>
    </xf>
    <xf numFmtId="0" fontId="6" fillId="0" borderId="11" xfId="58" applyFont="1" applyBorder="1">
      <alignment/>
      <protection/>
    </xf>
    <xf numFmtId="0" fontId="6" fillId="0" borderId="16" xfId="58" applyFont="1" applyFill="1" applyBorder="1" applyAlignment="1">
      <alignment horizontal="center"/>
      <protection/>
    </xf>
    <xf numFmtId="0" fontId="6" fillId="0" borderId="13" xfId="58" applyFont="1" applyBorder="1" applyAlignment="1">
      <alignment horizontal="center"/>
      <protection/>
    </xf>
    <xf numFmtId="0" fontId="6" fillId="0" borderId="22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20" xfId="58" applyFont="1" applyBorder="1" applyAlignment="1">
      <alignment horizontal="center"/>
      <protection/>
    </xf>
    <xf numFmtId="0" fontId="6" fillId="0" borderId="18" xfId="58" applyFont="1" applyBorder="1" applyAlignment="1">
      <alignment horizontal="center"/>
      <protection/>
    </xf>
    <xf numFmtId="0" fontId="6" fillId="0" borderId="17" xfId="58" applyFont="1" applyBorder="1" applyAlignment="1">
      <alignment horizontal="center"/>
      <protection/>
    </xf>
    <xf numFmtId="0" fontId="2" fillId="0" borderId="11" xfId="58" applyFont="1" applyBorder="1">
      <alignment/>
      <protection/>
    </xf>
    <xf numFmtId="0" fontId="6" fillId="0" borderId="21" xfId="58" applyFont="1" applyBorder="1" applyAlignment="1">
      <alignment horizontal="center"/>
      <protection/>
    </xf>
    <xf numFmtId="0" fontId="2" fillId="0" borderId="21" xfId="58" applyFont="1" applyBorder="1">
      <alignment/>
      <protection/>
    </xf>
    <xf numFmtId="0" fontId="2" fillId="0" borderId="20" xfId="58" applyFont="1" applyBorder="1">
      <alignment/>
      <protection/>
    </xf>
    <xf numFmtId="0" fontId="2" fillId="0" borderId="18" xfId="58" applyFont="1" applyBorder="1">
      <alignment/>
      <protection/>
    </xf>
    <xf numFmtId="0" fontId="2" fillId="0" borderId="0" xfId="58" applyFont="1">
      <alignment/>
      <protection/>
    </xf>
    <xf numFmtId="2" fontId="6" fillId="34" borderId="0" xfId="64" applyNumberFormat="1" applyFont="1" applyFill="1" applyBorder="1" applyAlignment="1">
      <alignment horizontal="left"/>
    </xf>
    <xf numFmtId="0" fontId="6" fillId="0" borderId="0" xfId="58" applyFont="1" applyBorder="1" applyAlignment="1">
      <alignment horizontal="left"/>
      <protection/>
    </xf>
    <xf numFmtId="165" fontId="2" fillId="34" borderId="0" xfId="58" applyNumberFormat="1" applyFont="1" applyFill="1" applyBorder="1">
      <alignment/>
      <protection/>
    </xf>
    <xf numFmtId="0" fontId="6" fillId="0" borderId="18" xfId="58" applyFont="1" applyBorder="1" applyAlignment="1">
      <alignment horizontal="left"/>
      <protection/>
    </xf>
    <xf numFmtId="0" fontId="2" fillId="0" borderId="17" xfId="58" applyBorder="1">
      <alignment/>
      <protection/>
    </xf>
    <xf numFmtId="0" fontId="2" fillId="0" borderId="21" xfId="58" applyBorder="1">
      <alignment/>
      <protection/>
    </xf>
    <xf numFmtId="0" fontId="0" fillId="0" borderId="21" xfId="58" applyFont="1" applyBorder="1">
      <alignment/>
      <protection/>
    </xf>
    <xf numFmtId="0" fontId="0" fillId="0" borderId="11" xfId="58" applyFont="1" applyBorder="1">
      <alignment/>
      <protection/>
    </xf>
    <xf numFmtId="172" fontId="2" fillId="0" borderId="14" xfId="58" applyNumberFormat="1" applyBorder="1">
      <alignment/>
      <protection/>
    </xf>
    <xf numFmtId="172" fontId="2" fillId="0" borderId="22" xfId="64" applyNumberFormat="1" applyBorder="1" applyAlignment="1">
      <alignment/>
    </xf>
    <xf numFmtId="0" fontId="2" fillId="0" borderId="22" xfId="58" applyBorder="1">
      <alignment/>
      <protection/>
    </xf>
    <xf numFmtId="0" fontId="14" fillId="0" borderId="22" xfId="58" applyFont="1" applyBorder="1">
      <alignment/>
      <protection/>
    </xf>
    <xf numFmtId="0" fontId="2" fillId="0" borderId="13" xfId="58" applyBorder="1">
      <alignment/>
      <protection/>
    </xf>
    <xf numFmtId="0" fontId="2" fillId="0" borderId="19" xfId="58" applyBorder="1">
      <alignment/>
      <protection/>
    </xf>
    <xf numFmtId="0" fontId="2" fillId="0" borderId="0" xfId="58" applyBorder="1">
      <alignment/>
      <protection/>
    </xf>
    <xf numFmtId="172" fontId="2" fillId="0" borderId="0" xfId="58" applyNumberFormat="1" applyBorder="1">
      <alignment/>
      <protection/>
    </xf>
    <xf numFmtId="0" fontId="2" fillId="0" borderId="18" xfId="58" applyBorder="1">
      <alignment/>
      <protection/>
    </xf>
    <xf numFmtId="0" fontId="14" fillId="0" borderId="0" xfId="58" applyFont="1" applyBorder="1">
      <alignment/>
      <protection/>
    </xf>
    <xf numFmtId="0" fontId="14" fillId="0" borderId="18" xfId="58" applyFont="1" applyBorder="1">
      <alignment/>
      <protection/>
    </xf>
    <xf numFmtId="0" fontId="2" fillId="0" borderId="12" xfId="58" applyBorder="1">
      <alignment/>
      <protection/>
    </xf>
    <xf numFmtId="172" fontId="2" fillId="0" borderId="21" xfId="58" applyNumberFormat="1" applyBorder="1">
      <alignment/>
      <protection/>
    </xf>
    <xf numFmtId="0" fontId="14" fillId="0" borderId="11" xfId="58" applyFont="1" applyBorder="1">
      <alignment/>
      <protection/>
    </xf>
    <xf numFmtId="172" fontId="2" fillId="0" borderId="22" xfId="58" applyNumberFormat="1" applyBorder="1">
      <alignment/>
      <protection/>
    </xf>
    <xf numFmtId="172" fontId="15" fillId="34" borderId="22" xfId="59" applyNumberFormat="1" applyFill="1" applyBorder="1">
      <alignment/>
      <protection/>
    </xf>
    <xf numFmtId="0" fontId="2" fillId="0" borderId="13" xfId="58" applyBorder="1" applyAlignment="1">
      <alignment horizontal="center"/>
      <protection/>
    </xf>
    <xf numFmtId="0" fontId="15" fillId="34" borderId="18" xfId="59" applyFill="1" applyBorder="1" applyAlignment="1">
      <alignment horizontal="center"/>
      <protection/>
    </xf>
    <xf numFmtId="172" fontId="2" fillId="0" borderId="19" xfId="58" applyNumberFormat="1" applyBorder="1">
      <alignment/>
      <protection/>
    </xf>
    <xf numFmtId="172" fontId="15" fillId="34" borderId="0" xfId="59" applyNumberFormat="1" applyFill="1" applyBorder="1">
      <alignment/>
      <protection/>
    </xf>
    <xf numFmtId="0" fontId="2" fillId="0" borderId="18" xfId="58" applyBorder="1" applyAlignment="1">
      <alignment horizontal="center"/>
      <protection/>
    </xf>
    <xf numFmtId="172" fontId="2" fillId="0" borderId="12" xfId="58" applyNumberFormat="1" applyBorder="1">
      <alignment/>
      <protection/>
    </xf>
    <xf numFmtId="172" fontId="15" fillId="34" borderId="21" xfId="59" applyNumberFormat="1" applyFill="1" applyBorder="1">
      <alignment/>
      <protection/>
    </xf>
    <xf numFmtId="0" fontId="2" fillId="0" borderId="11" xfId="58" applyBorder="1" applyAlignment="1">
      <alignment horizontal="center"/>
      <protection/>
    </xf>
    <xf numFmtId="0" fontId="14" fillId="0" borderId="19" xfId="58" applyFont="1" applyFill="1" applyBorder="1" applyAlignment="1">
      <alignment horizontal="center"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0" xfId="58" applyFont="1" applyBorder="1" applyAlignment="1">
      <alignment horizontal="right"/>
      <protection/>
    </xf>
    <xf numFmtId="0" fontId="14" fillId="0" borderId="18" xfId="58" applyFont="1" applyBorder="1" applyAlignment="1">
      <alignment horizontal="center"/>
      <protection/>
    </xf>
    <xf numFmtId="0" fontId="14" fillId="0" borderId="14" xfId="58" applyFont="1" applyBorder="1" applyAlignment="1">
      <alignment horizontal="center"/>
      <protection/>
    </xf>
    <xf numFmtId="0" fontId="14" fillId="0" borderId="12" xfId="58" applyFont="1" applyFill="1" applyBorder="1" applyAlignment="1">
      <alignment horizontal="center"/>
      <protection/>
    </xf>
    <xf numFmtId="0" fontId="14" fillId="0" borderId="21" xfId="58" applyFont="1" applyFill="1" applyBorder="1" applyAlignment="1">
      <alignment horizontal="center"/>
      <protection/>
    </xf>
    <xf numFmtId="0" fontId="14" fillId="0" borderId="21" xfId="58" applyFont="1" applyBorder="1" applyAlignment="1">
      <alignment horizontal="center"/>
      <protection/>
    </xf>
    <xf numFmtId="0" fontId="14" fillId="0" borderId="21" xfId="58" applyFont="1" applyBorder="1">
      <alignment/>
      <protection/>
    </xf>
    <xf numFmtId="0" fontId="14" fillId="0" borderId="11" xfId="58" applyFont="1" applyBorder="1" applyAlignment="1">
      <alignment horizontal="center"/>
      <protection/>
    </xf>
    <xf numFmtId="0" fontId="14" fillId="0" borderId="12" xfId="58" applyFont="1" applyBorder="1">
      <alignment/>
      <protection/>
    </xf>
    <xf numFmtId="0" fontId="2" fillId="2" borderId="0" xfId="58" applyFill="1">
      <alignment/>
      <protection/>
    </xf>
    <xf numFmtId="0" fontId="13" fillId="2" borderId="0" xfId="58" applyFont="1" applyFill="1">
      <alignment/>
      <protection/>
    </xf>
    <xf numFmtId="0" fontId="13" fillId="35" borderId="0" xfId="60" applyFont="1" applyFill="1">
      <alignment/>
      <protection/>
    </xf>
    <xf numFmtId="0" fontId="14" fillId="35" borderId="0" xfId="60" applyFont="1" applyFill="1">
      <alignment/>
      <protection/>
    </xf>
    <xf numFmtId="0" fontId="2" fillId="35" borderId="0" xfId="60" applyFont="1" applyFill="1">
      <alignment/>
      <protection/>
    </xf>
    <xf numFmtId="0" fontId="6" fillId="0" borderId="23" xfId="60" applyFont="1" applyBorder="1" applyAlignment="1">
      <alignment horizontal="center"/>
      <protection/>
    </xf>
    <xf numFmtId="0" fontId="2" fillId="0" borderId="24" xfId="60" applyFont="1" applyBorder="1" applyAlignment="1">
      <alignment horizontal="center"/>
      <protection/>
    </xf>
    <xf numFmtId="0" fontId="13" fillId="2" borderId="0" xfId="58" applyFont="1" applyFill="1" applyAlignment="1">
      <alignment horizontal="center"/>
      <protection/>
    </xf>
  </cellXfs>
  <cellStyles count="54">
    <cellStyle name="Normal" xfId="0"/>
    <cellStyle name="0.00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KM ch 5 7ed 1.xls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4" max="4" width="21.140625" style="0" customWidth="1"/>
    <col min="6" max="6" width="27.7109375" style="0" customWidth="1"/>
  </cols>
  <sheetData>
    <row r="1" spans="1:7" ht="18.75">
      <c r="A1" s="122" t="s">
        <v>10</v>
      </c>
      <c r="B1" s="123"/>
      <c r="C1" s="122"/>
      <c r="D1" s="122"/>
      <c r="E1" s="123"/>
      <c r="F1" s="123"/>
      <c r="G1" s="124"/>
    </row>
    <row r="2" spans="1:7" ht="18.75">
      <c r="A2" s="3"/>
      <c r="B2" s="2"/>
      <c r="C2" s="2"/>
      <c r="D2" s="2"/>
      <c r="E2" s="3"/>
      <c r="F2" s="3"/>
      <c r="G2" s="3"/>
    </row>
    <row r="3" spans="1:7" ht="18.75">
      <c r="A3" s="4" t="s">
        <v>12</v>
      </c>
      <c r="B3" s="5"/>
      <c r="C3" s="125" t="s">
        <v>13</v>
      </c>
      <c r="D3" s="126"/>
      <c r="E3" s="125" t="s">
        <v>14</v>
      </c>
      <c r="F3" s="126"/>
      <c r="G3" s="3"/>
    </row>
    <row r="4" spans="1:7" ht="20.25">
      <c r="A4" s="6" t="s">
        <v>11</v>
      </c>
      <c r="B4" s="7" t="s">
        <v>0</v>
      </c>
      <c r="C4" s="8" t="s">
        <v>15</v>
      </c>
      <c r="D4" s="9" t="s">
        <v>1</v>
      </c>
      <c r="E4" s="10" t="s">
        <v>15</v>
      </c>
      <c r="F4" s="11" t="s">
        <v>2</v>
      </c>
      <c r="G4" s="3"/>
    </row>
    <row r="5" spans="1:7" ht="12.75">
      <c r="A5" s="12" t="s">
        <v>3</v>
      </c>
      <c r="B5" s="13">
        <v>1</v>
      </c>
      <c r="C5" s="14">
        <v>0.05800000000000005</v>
      </c>
      <c r="D5" s="15">
        <v>0.05800000000000005</v>
      </c>
      <c r="E5" s="14">
        <v>0.058</v>
      </c>
      <c r="F5" s="15">
        <v>0.05800000000000005</v>
      </c>
      <c r="G5" s="1"/>
    </row>
    <row r="6" spans="1:7" ht="12.75">
      <c r="A6" s="16" t="s">
        <v>4</v>
      </c>
      <c r="B6" s="17">
        <v>0.5</v>
      </c>
      <c r="C6" s="18">
        <v>0.028591269649903328</v>
      </c>
      <c r="D6" s="19">
        <v>0.057182539299806656</v>
      </c>
      <c r="E6" s="18">
        <v>0.029</v>
      </c>
      <c r="F6" s="19">
        <v>0.05884099999999992</v>
      </c>
      <c r="G6" s="1"/>
    </row>
    <row r="7" spans="1:7" ht="12.75">
      <c r="A7" s="16" t="s">
        <v>5</v>
      </c>
      <c r="B7" s="17">
        <v>0.25</v>
      </c>
      <c r="C7" s="18">
        <v>0.014194887410651003</v>
      </c>
      <c r="D7" s="19">
        <v>0.05677954964260401</v>
      </c>
      <c r="E7" s="18">
        <v>0.0145</v>
      </c>
      <c r="F7" s="19">
        <v>0.059273738705062584</v>
      </c>
      <c r="G7" s="1"/>
    </row>
    <row r="8" spans="1:7" ht="12.75">
      <c r="A8" s="16" t="s">
        <v>6</v>
      </c>
      <c r="B8" s="17">
        <v>0.08333333333333333</v>
      </c>
      <c r="C8" s="18">
        <v>0.004709415724342136</v>
      </c>
      <c r="D8" s="19">
        <v>0.05651298869210564</v>
      </c>
      <c r="E8" s="18">
        <v>0.004833333333333334</v>
      </c>
      <c r="F8" s="19">
        <v>0.059566946224456796</v>
      </c>
      <c r="G8" s="1"/>
    </row>
    <row r="9" spans="1:7" ht="12.75">
      <c r="A9" s="16" t="s">
        <v>7</v>
      </c>
      <c r="B9" s="17">
        <v>0.019230769230769232</v>
      </c>
      <c r="C9" s="18">
        <v>0.0010848251790869234</v>
      </c>
      <c r="D9" s="19">
        <v>0.05641090931252002</v>
      </c>
      <c r="E9" s="18">
        <v>0.0011153846153846155</v>
      </c>
      <c r="F9" s="19">
        <v>0.059680744026800125</v>
      </c>
      <c r="G9" s="1"/>
    </row>
    <row r="10" spans="1:7" ht="12.75">
      <c r="A10" s="20" t="s">
        <v>8</v>
      </c>
      <c r="B10" s="21">
        <v>0.0027397260273972603</v>
      </c>
      <c r="C10" s="22">
        <v>0.0001544785975380325</v>
      </c>
      <c r="D10" s="23">
        <v>0.056384688101381863</v>
      </c>
      <c r="E10" s="22">
        <v>0.0001589041095890411</v>
      </c>
      <c r="F10" s="23">
        <v>0.05971011283987626</v>
      </c>
      <c r="G10" s="1"/>
    </row>
    <row r="11" spans="1:7" ht="17.25">
      <c r="A11" s="24" t="s">
        <v>9</v>
      </c>
      <c r="B11" s="25"/>
      <c r="C11" s="26"/>
      <c r="D11" s="27" t="s">
        <v>16</v>
      </c>
      <c r="E11" s="12"/>
      <c r="F11" s="27" t="s">
        <v>17</v>
      </c>
      <c r="G11" s="1"/>
    </row>
    <row r="12" spans="1:7" ht="12.75">
      <c r="A12" s="20"/>
      <c r="B12" s="28"/>
      <c r="C12" s="29"/>
      <c r="D12" s="30">
        <v>0.05638033343610769</v>
      </c>
      <c r="E12" s="20"/>
      <c r="F12" s="30">
        <v>0.0597149957102876</v>
      </c>
      <c r="G12" s="1"/>
    </row>
  </sheetData>
  <sheetProtection/>
  <mergeCells count="2">
    <mergeCell ref="C3:D3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I1"/>
    </sheetView>
  </sheetViews>
  <sheetFormatPr defaultColWidth="10.28125" defaultRowHeight="12.75"/>
  <cols>
    <col min="1" max="1" width="15.57421875" style="31" customWidth="1"/>
    <col min="2" max="2" width="12.140625" style="31" customWidth="1"/>
    <col min="3" max="6" width="13.57421875" style="31" customWidth="1"/>
    <col min="7" max="7" width="18.140625" style="31" customWidth="1"/>
    <col min="8" max="8" width="13.57421875" style="31" customWidth="1"/>
    <col min="9" max="9" width="13.421875" style="31" customWidth="1"/>
    <col min="10" max="16384" width="10.28125" style="31" customWidth="1"/>
  </cols>
  <sheetData>
    <row r="1" spans="1:9" ht="18.75">
      <c r="A1" s="127" t="s">
        <v>48</v>
      </c>
      <c r="B1" s="127"/>
      <c r="C1" s="127"/>
      <c r="D1" s="127"/>
      <c r="E1" s="127"/>
      <c r="F1" s="127"/>
      <c r="G1" s="127"/>
      <c r="H1" s="127"/>
      <c r="I1" s="127"/>
    </row>
    <row r="3" spans="1:9" ht="12.75">
      <c r="A3" s="84" t="s">
        <v>47</v>
      </c>
      <c r="B3" s="83"/>
      <c r="C3" s="82"/>
      <c r="D3" s="82"/>
      <c r="E3" s="82"/>
      <c r="F3" s="82"/>
      <c r="G3" s="82"/>
      <c r="H3" s="82"/>
      <c r="I3" s="81"/>
    </row>
    <row r="4" spans="1:9" ht="15">
      <c r="A4" s="80" t="s">
        <v>46</v>
      </c>
      <c r="B4" s="78"/>
      <c r="C4" s="79">
        <v>100</v>
      </c>
      <c r="D4" s="41"/>
      <c r="E4" s="78" t="s">
        <v>45</v>
      </c>
      <c r="F4" s="78"/>
      <c r="G4" s="77">
        <v>0.04</v>
      </c>
      <c r="H4" s="76"/>
      <c r="I4" s="74"/>
    </row>
    <row r="5" spans="1:9" ht="12.75">
      <c r="A5" s="75"/>
      <c r="B5" s="41"/>
      <c r="C5" s="41"/>
      <c r="D5" s="41"/>
      <c r="E5" s="41"/>
      <c r="F5" s="41"/>
      <c r="G5" s="41"/>
      <c r="H5" s="41"/>
      <c r="I5" s="74"/>
    </row>
    <row r="6" spans="1:9" ht="15">
      <c r="A6" s="71"/>
      <c r="B6" s="73"/>
      <c r="C6" s="73"/>
      <c r="D6" s="73"/>
      <c r="E6" s="73"/>
      <c r="F6" s="73"/>
      <c r="G6" s="72" t="s">
        <v>44</v>
      </c>
      <c r="H6" s="71"/>
      <c r="I6" s="70" t="s">
        <v>44</v>
      </c>
    </row>
    <row r="7" spans="1:9" ht="15">
      <c r="A7" s="69" t="s">
        <v>43</v>
      </c>
      <c r="B7" s="67"/>
      <c r="C7" s="67" t="s">
        <v>42</v>
      </c>
      <c r="D7" s="67" t="s">
        <v>41</v>
      </c>
      <c r="E7" s="67"/>
      <c r="F7" s="67" t="s">
        <v>39</v>
      </c>
      <c r="G7" s="67" t="s">
        <v>39</v>
      </c>
      <c r="H7" s="69" t="s">
        <v>40</v>
      </c>
      <c r="I7" s="68" t="s">
        <v>39</v>
      </c>
    </row>
    <row r="8" spans="1:9" ht="15">
      <c r="A8" s="65" t="s">
        <v>38</v>
      </c>
      <c r="B8" s="66" t="s">
        <v>37</v>
      </c>
      <c r="C8" s="66" t="s">
        <v>36</v>
      </c>
      <c r="D8" s="66" t="s">
        <v>35</v>
      </c>
      <c r="E8" s="66" t="s">
        <v>34</v>
      </c>
      <c r="F8" s="67" t="s">
        <v>32</v>
      </c>
      <c r="G8" s="66" t="s">
        <v>32</v>
      </c>
      <c r="H8" s="65" t="s">
        <v>33</v>
      </c>
      <c r="I8" s="64" t="s">
        <v>32</v>
      </c>
    </row>
    <row r="9" spans="1:12" ht="15">
      <c r="A9" s="63" t="s">
        <v>31</v>
      </c>
      <c r="B9" s="62">
        <v>0.25</v>
      </c>
      <c r="C9" s="61">
        <v>126.5</v>
      </c>
      <c r="D9" s="61">
        <v>4.5</v>
      </c>
      <c r="E9" s="60">
        <f>(C9+D9-$C$4)/$C$4</f>
        <v>0.31</v>
      </c>
      <c r="F9" s="59">
        <f>(E9-$E$14)</f>
        <v>0.21237499999999998</v>
      </c>
      <c r="G9" s="59">
        <f>(E9-$E$14)^2</f>
        <v>0.04510314062499999</v>
      </c>
      <c r="H9" s="58">
        <f>E9-$G$4</f>
        <v>0.27</v>
      </c>
      <c r="I9" s="57">
        <f>(H9-$G$17)^2</f>
        <v>0.045103140625</v>
      </c>
      <c r="L9" s="56"/>
    </row>
    <row r="10" spans="1:9" ht="15">
      <c r="A10" s="48" t="s">
        <v>30</v>
      </c>
      <c r="B10" s="47">
        <v>0.45</v>
      </c>
      <c r="C10" s="46">
        <v>110</v>
      </c>
      <c r="D10" s="46">
        <v>4</v>
      </c>
      <c r="E10" s="39">
        <f>(C10+D10-$C$4)/$C$4</f>
        <v>0.14</v>
      </c>
      <c r="F10" s="43">
        <f>(E10-$E$14)</f>
        <v>0.042374999999999996</v>
      </c>
      <c r="G10" s="43">
        <f>(E10-$E$14)^2</f>
        <v>0.0017956406249999997</v>
      </c>
      <c r="H10" s="55">
        <f>E10-$G$4</f>
        <v>0.1</v>
      </c>
      <c r="I10" s="38">
        <f>(H10-$G$17)^2</f>
        <v>0.0017956406250000001</v>
      </c>
    </row>
    <row r="11" spans="1:9" ht="15">
      <c r="A11" s="48" t="s">
        <v>29</v>
      </c>
      <c r="B11" s="47">
        <v>0.25</v>
      </c>
      <c r="C11" s="46">
        <v>89.75</v>
      </c>
      <c r="D11" s="46">
        <v>3.5</v>
      </c>
      <c r="E11" s="39">
        <f>(C11+D11-$C$4)/$C$4</f>
        <v>-0.0675</v>
      </c>
      <c r="F11" s="43">
        <f>(E11-$E$14)</f>
        <v>-0.16512500000000002</v>
      </c>
      <c r="G11" s="43">
        <f>(E11-$E$14)^2</f>
        <v>0.027266265625000008</v>
      </c>
      <c r="H11" s="55">
        <f>E11-$G$4</f>
        <v>-0.10750000000000001</v>
      </c>
      <c r="I11" s="38">
        <f>(H11-$G$17)^2</f>
        <v>0.027266265625000008</v>
      </c>
    </row>
    <row r="12" spans="1:9" ht="15">
      <c r="A12" s="54" t="s">
        <v>28</v>
      </c>
      <c r="B12" s="53">
        <v>0.05</v>
      </c>
      <c r="C12" s="52">
        <v>46</v>
      </c>
      <c r="D12" s="52">
        <v>2</v>
      </c>
      <c r="E12" s="50">
        <f>(C12+D12-$C$4)/$C$4</f>
        <v>-0.52</v>
      </c>
      <c r="F12" s="51">
        <f>(E12-$E$14)</f>
        <v>-0.6176250000000001</v>
      </c>
      <c r="G12" s="51">
        <f>(E12-$E$14)^2</f>
        <v>0.3814606406250001</v>
      </c>
      <c r="H12" s="50">
        <f>E12-$G$4</f>
        <v>-0.56</v>
      </c>
      <c r="I12" s="49">
        <f>(H12-$G$17)^2</f>
        <v>0.3814606406250001</v>
      </c>
    </row>
    <row r="13" spans="1:9" ht="15">
      <c r="A13" s="48"/>
      <c r="B13" s="47"/>
      <c r="C13" s="46"/>
      <c r="D13" s="46"/>
      <c r="E13" s="39"/>
      <c r="F13" s="39"/>
      <c r="G13" s="43"/>
      <c r="H13" s="39"/>
      <c r="I13" s="38"/>
    </row>
    <row r="14" spans="1:9" ht="18" customHeight="1">
      <c r="A14" s="42" t="s">
        <v>27</v>
      </c>
      <c r="B14" s="41"/>
      <c r="C14" s="40" t="s">
        <v>26</v>
      </c>
      <c r="D14" s="41"/>
      <c r="E14" s="39">
        <f>SUMPRODUCT($B$9:$B$12,E9:E12)</f>
        <v>0.09762500000000002</v>
      </c>
      <c r="F14" s="39"/>
      <c r="G14" s="43"/>
      <c r="H14" s="39"/>
      <c r="I14" s="38"/>
    </row>
    <row r="15" spans="1:9" ht="18" customHeight="1">
      <c r="A15" s="42" t="s">
        <v>25</v>
      </c>
      <c r="B15" s="41"/>
      <c r="C15" s="45" t="s">
        <v>24</v>
      </c>
      <c r="E15" s="39">
        <f>SUMPRODUCT(B9:B12,G9:G12)</f>
        <v>0.037973421875</v>
      </c>
      <c r="F15" s="39"/>
      <c r="G15" s="43"/>
      <c r="H15" s="39"/>
      <c r="I15" s="38"/>
    </row>
    <row r="16" spans="1:9" ht="18" customHeight="1">
      <c r="A16" s="42" t="s">
        <v>23</v>
      </c>
      <c r="B16" s="41"/>
      <c r="C16" s="41"/>
      <c r="D16" s="40"/>
      <c r="E16" s="44" t="s">
        <v>22</v>
      </c>
      <c r="F16" s="43">
        <f>SQRT(E15)</f>
        <v>0.194867703519593</v>
      </c>
      <c r="H16" s="39"/>
      <c r="I16" s="38"/>
    </row>
    <row r="17" spans="1:9" ht="18" customHeight="1">
      <c r="A17" s="42" t="s">
        <v>21</v>
      </c>
      <c r="B17" s="41"/>
      <c r="C17" s="41"/>
      <c r="D17" s="41"/>
      <c r="E17" s="40" t="s">
        <v>20</v>
      </c>
      <c r="F17" s="40"/>
      <c r="G17" s="39">
        <f>SUMPRODUCT(B9:B12,H9:H12)</f>
        <v>0.057625</v>
      </c>
      <c r="I17" s="38"/>
    </row>
    <row r="18" spans="1:10" ht="18" customHeight="1">
      <c r="A18" s="37" t="s">
        <v>19</v>
      </c>
      <c r="B18" s="35"/>
      <c r="C18" s="35"/>
      <c r="D18" s="35"/>
      <c r="E18" s="35"/>
      <c r="F18" s="36" t="s">
        <v>18</v>
      </c>
      <c r="G18" s="35"/>
      <c r="H18" s="34">
        <f>SUMPRODUCT(B9:B12,I9:I12)^0.5</f>
        <v>0.19486770351959304</v>
      </c>
      <c r="I18" s="33"/>
      <c r="J18" s="32"/>
    </row>
  </sheetData>
  <sheetProtection/>
  <mergeCells count="1">
    <mergeCell ref="A1:I1"/>
  </mergeCells>
  <printOptions gridLines="1" headings="1" horizontalCentered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5.7109375" style="31" customWidth="1"/>
    <col min="2" max="2" width="19.57421875" style="31" customWidth="1"/>
    <col min="3" max="3" width="26.57421875" style="31" customWidth="1"/>
    <col min="4" max="4" width="18.140625" style="31" customWidth="1"/>
    <col min="5" max="5" width="12.7109375" style="31" customWidth="1"/>
    <col min="6" max="6" width="8.7109375" style="31" customWidth="1"/>
    <col min="7" max="7" width="13.7109375" style="31" bestFit="1" customWidth="1"/>
    <col min="8" max="8" width="10.28125" style="31" bestFit="1" customWidth="1"/>
    <col min="9" max="16384" width="10.28125" style="31" customWidth="1"/>
  </cols>
  <sheetData>
    <row r="1" spans="1:6" ht="18.75">
      <c r="A1" s="120"/>
      <c r="B1" s="121" t="s">
        <v>69</v>
      </c>
      <c r="C1" s="120"/>
      <c r="D1" s="120"/>
      <c r="E1" s="120"/>
      <c r="F1" s="120"/>
    </row>
    <row r="3" spans="1:6" ht="12.75">
      <c r="A3" s="119"/>
      <c r="B3" s="118" t="s">
        <v>68</v>
      </c>
      <c r="C3" s="117"/>
      <c r="D3" s="116" t="s">
        <v>44</v>
      </c>
      <c r="E3" s="115" t="s">
        <v>67</v>
      </c>
      <c r="F3" s="114" t="s">
        <v>66</v>
      </c>
    </row>
    <row r="4" spans="1:6" ht="12.75">
      <c r="A4" s="113" t="s">
        <v>11</v>
      </c>
      <c r="B4" s="112" t="s">
        <v>65</v>
      </c>
      <c r="C4" s="111" t="s">
        <v>64</v>
      </c>
      <c r="D4" s="110" t="s">
        <v>63</v>
      </c>
      <c r="E4" s="110" t="s">
        <v>62</v>
      </c>
      <c r="F4" s="109" t="s">
        <v>61</v>
      </c>
    </row>
    <row r="5" spans="1:6" ht="12.75">
      <c r="A5" s="102">
        <v>2001</v>
      </c>
      <c r="B5" s="108">
        <v>0.2</v>
      </c>
      <c r="C5" s="107">
        <f>-11.89/100</f>
        <v>-0.1189</v>
      </c>
      <c r="D5" s="97">
        <f>(C5-$C$11)^2</f>
        <v>0.019566414400000003</v>
      </c>
      <c r="E5" s="97">
        <f>1+C5</f>
        <v>0.8811</v>
      </c>
      <c r="F5" s="106">
        <f>(1+C5)</f>
        <v>0.8811</v>
      </c>
    </row>
    <row r="6" spans="1:6" ht="12.75">
      <c r="A6" s="102">
        <v>2002</v>
      </c>
      <c r="B6" s="105">
        <v>0.2</v>
      </c>
      <c r="C6" s="104">
        <f>-22.1/100</f>
        <v>-0.221</v>
      </c>
      <c r="D6" s="92">
        <f>(C6-$C$11)^2</f>
        <v>0.0585543204</v>
      </c>
      <c r="E6" s="92">
        <f>1+C6</f>
        <v>0.779</v>
      </c>
      <c r="F6" s="103">
        <f>F5*E6</f>
        <v>0.6863769000000001</v>
      </c>
    </row>
    <row r="7" spans="1:6" ht="12.75">
      <c r="A7" s="102">
        <v>2003</v>
      </c>
      <c r="B7" s="105">
        <v>0.2</v>
      </c>
      <c r="C7" s="104">
        <f>28.69/100</f>
        <v>0.2869</v>
      </c>
      <c r="D7" s="92">
        <f>(C7-$C$11)^2</f>
        <v>0.07071344639999999</v>
      </c>
      <c r="E7" s="92">
        <f>1+C7</f>
        <v>1.2869</v>
      </c>
      <c r="F7" s="103">
        <f>F6*E7</f>
        <v>0.8832984326100001</v>
      </c>
    </row>
    <row r="8" spans="1:6" ht="12.75">
      <c r="A8" s="102">
        <v>2004</v>
      </c>
      <c r="B8" s="105">
        <v>0.2</v>
      </c>
      <c r="C8" s="104">
        <f>10.88/100</f>
        <v>0.10880000000000001</v>
      </c>
      <c r="D8" s="92">
        <f>(C8-$C$11)^2</f>
        <v>0.0077123524000000014</v>
      </c>
      <c r="E8" s="92">
        <f>1+C8</f>
        <v>1.1088</v>
      </c>
      <c r="F8" s="103">
        <f>F7*E8</f>
        <v>0.979401302077968</v>
      </c>
    </row>
    <row r="9" spans="1:6" ht="12.75">
      <c r="A9" s="102">
        <v>2005</v>
      </c>
      <c r="B9" s="101">
        <v>0.2</v>
      </c>
      <c r="C9" s="100">
        <f>4.91/100</f>
        <v>0.049100000000000005</v>
      </c>
      <c r="D9" s="99">
        <f>(C9-$C$11)^2</f>
        <v>0.0007907344000000008</v>
      </c>
      <c r="E9" s="99">
        <f>1+C9</f>
        <v>1.0491</v>
      </c>
      <c r="F9" s="85">
        <f>F8*E9</f>
        <v>1.0274899060099962</v>
      </c>
    </row>
    <row r="10" spans="1:6" ht="18.75" customHeight="1">
      <c r="A10" s="98" t="s">
        <v>60</v>
      </c>
      <c r="B10" s="82" t="s">
        <v>59</v>
      </c>
      <c r="C10" s="97">
        <f>AVERAGE(C5:C9)</f>
        <v>0.020980000000000006</v>
      </c>
      <c r="D10" s="82"/>
      <c r="E10" s="97"/>
      <c r="F10" s="96"/>
    </row>
    <row r="11" spans="1:6" ht="18.75" customHeight="1">
      <c r="A11" s="95" t="s">
        <v>58</v>
      </c>
      <c r="B11" s="91" t="s">
        <v>57</v>
      </c>
      <c r="C11" s="92">
        <f>SUMPRODUCT(B5:B9,C5:C9)</f>
        <v>0.02097999999999999</v>
      </c>
      <c r="D11" s="91"/>
      <c r="E11" s="91"/>
      <c r="F11" s="90"/>
    </row>
    <row r="12" spans="1:6" ht="18.75" customHeight="1">
      <c r="A12" s="93"/>
      <c r="B12" s="94" t="s">
        <v>56</v>
      </c>
      <c r="C12" s="91" t="s">
        <v>55</v>
      </c>
      <c r="D12" s="92">
        <f>SUMPRODUCT(B5:B9,D5:D9)^0.5</f>
        <v>0.17739068070222855</v>
      </c>
      <c r="E12" s="91"/>
      <c r="F12" s="90" t="s">
        <v>54</v>
      </c>
    </row>
    <row r="13" spans="1:6" ht="18.75" customHeight="1">
      <c r="A13" s="93"/>
      <c r="B13" s="91"/>
      <c r="C13" s="91" t="s">
        <v>53</v>
      </c>
      <c r="D13" s="92">
        <f>STDEV(C5:C9)</f>
        <v>0.1983288103125716</v>
      </c>
      <c r="E13" s="91"/>
      <c r="F13" s="90" t="s">
        <v>52</v>
      </c>
    </row>
    <row r="14" spans="1:6" ht="18.75" customHeight="1">
      <c r="A14" s="89"/>
      <c r="B14" s="87"/>
      <c r="C14" s="88" t="s">
        <v>51</v>
      </c>
      <c r="D14" s="87" t="s">
        <v>50</v>
      </c>
      <c r="E14" s="86">
        <f>GEOMEAN(E5:E9)-1</f>
        <v>0.005438503962722274</v>
      </c>
      <c r="F14" s="85">
        <f>(1+E14)^5</f>
        <v>1.0274899060099967</v>
      </c>
    </row>
    <row r="15" ht="12.75">
      <c r="A15" s="31" t="s">
        <v>49</v>
      </c>
    </row>
  </sheetData>
  <sheetProtection/>
  <printOptions gridLines="1" headings="1" horizontalCentered="1"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McGraw-Hill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Ganesh k</cp:lastModifiedBy>
  <dcterms:created xsi:type="dcterms:W3CDTF">2006-10-20T20:35:48Z</dcterms:created>
  <dcterms:modified xsi:type="dcterms:W3CDTF">2013-09-24T06:36:56Z</dcterms:modified>
  <cp:category/>
  <cp:version/>
  <cp:contentType/>
  <cp:contentStatus/>
</cp:coreProperties>
</file>