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Spreadsheet 8.1" sheetId="1" r:id="rId1"/>
  </sheets>
  <definedNames>
    <definedName name="_xlnm.Print_Area" localSheetId="0">'Spreadsheet 8.1'!$A$1:$J$61</definedName>
  </definedNames>
  <calcPr fullCalcOnLoad="1"/>
</workbook>
</file>

<file path=xl/sharedStrings.xml><?xml version="1.0" encoding="utf-8"?>
<sst xmlns="http://schemas.openxmlformats.org/spreadsheetml/2006/main" count="87" uniqueCount="47">
  <si>
    <t xml:space="preserve">Panel 1:  </t>
  </si>
  <si>
    <t>Risk Parameters of the Investable Universe (annualized)</t>
  </si>
  <si>
    <t>SD of excess return</t>
  </si>
  <si>
    <t>Beta</t>
  </si>
  <si>
    <t xml:space="preserve">SD of Systematic component </t>
  </si>
  <si>
    <t>SD of Residual</t>
  </si>
  <si>
    <t>Correlation with the S&amp;P 500</t>
  </si>
  <si>
    <t>S&amp;P 500</t>
  </si>
  <si>
    <t>HP</t>
  </si>
  <si>
    <t>DELL</t>
  </si>
  <si>
    <t>WMT</t>
  </si>
  <si>
    <t>TARGET</t>
  </si>
  <si>
    <t>BP</t>
  </si>
  <si>
    <t>SHELL</t>
  </si>
  <si>
    <t xml:space="preserve">Panel 2:  </t>
  </si>
  <si>
    <t>Correlation of Residuals</t>
  </si>
  <si>
    <t xml:space="preserve">Panel 3:  </t>
  </si>
  <si>
    <t>The Index Model Covariance Matrix</t>
  </si>
  <si>
    <t>Cells on the diagonal (shadowed) equal to variance</t>
  </si>
  <si>
    <t>formula in cell C26</t>
  </si>
  <si>
    <t xml:space="preserve"> =B4^2</t>
  </si>
  <si>
    <t>Cells off diagonal equal to covariance</t>
  </si>
  <si>
    <t>formula in Cell C27</t>
  </si>
  <si>
    <t xml:space="preserve"> =C$25*$B27*$B$4^2</t>
  </si>
  <si>
    <t>multiplies beta from row and column by index variance</t>
  </si>
  <si>
    <t xml:space="preserve">Panel 4:  </t>
  </si>
  <si>
    <t>Macro Forecast and Forecasts of Alpha Values</t>
  </si>
  <si>
    <t>Alpha</t>
  </si>
  <si>
    <t>Risk premium</t>
  </si>
  <si>
    <t xml:space="preserve">Table 5:  </t>
  </si>
  <si>
    <t xml:space="preserve">Computation of the Optimal Risky Portfolio </t>
  </si>
  <si>
    <t>Active Pf A</t>
  </si>
  <si>
    <t>Overall Pf</t>
  </si>
  <si>
    <r>
      <t>a</t>
    </r>
    <r>
      <rPr>
        <vertAlign val="subscript"/>
        <sz val="11"/>
        <rFont val="Arial"/>
        <family val="2"/>
      </rPr>
      <t>A</t>
    </r>
  </si>
  <si>
    <r>
      <t>W</t>
    </r>
    <r>
      <rPr>
        <vertAlign val="subscript"/>
        <sz val="11"/>
        <rFont val="Arial"/>
        <family val="2"/>
      </rPr>
      <t>0</t>
    </r>
  </si>
  <si>
    <t>Beta* (see fn)</t>
  </si>
  <si>
    <t>Risk premium*</t>
  </si>
  <si>
    <t>SD</t>
  </si>
  <si>
    <t>Sharpe Ratio</t>
  </si>
  <si>
    <t xml:space="preserve">   and risk premium.  This presentation is slightly different from that in the text in Spreadsheet 8.1.</t>
  </si>
  <si>
    <r>
      <t>s</t>
    </r>
    <r>
      <rPr>
        <vertAlign val="superscript"/>
        <sz val="11"/>
        <rFont val="Verdana"/>
        <family val="2"/>
      </rPr>
      <t>2</t>
    </r>
    <r>
      <rPr>
        <sz val="11"/>
        <rFont val="Verdana"/>
        <family val="2"/>
      </rPr>
      <t>(e)</t>
    </r>
  </si>
  <si>
    <r>
      <t>a/s</t>
    </r>
    <r>
      <rPr>
        <vertAlign val="superscript"/>
        <sz val="11"/>
        <rFont val="Symbol"/>
        <family val="1"/>
      </rPr>
      <t>2</t>
    </r>
    <r>
      <rPr>
        <sz val="11"/>
        <rFont val="Symbol"/>
        <family val="1"/>
      </rPr>
      <t>(</t>
    </r>
    <r>
      <rPr>
        <sz val="11"/>
        <rFont val="Arial"/>
        <family val="2"/>
      </rPr>
      <t>e</t>
    </r>
    <r>
      <rPr>
        <sz val="11"/>
        <rFont val="Symbol"/>
        <family val="1"/>
      </rPr>
      <t>)</t>
    </r>
  </si>
  <si>
    <r>
      <t>W</t>
    </r>
    <r>
      <rPr>
        <vertAlign val="superscript"/>
        <sz val="11"/>
        <rFont val="Verdana"/>
        <family val="2"/>
      </rPr>
      <t>0</t>
    </r>
    <r>
      <rPr>
        <sz val="11"/>
        <rFont val="Verdana"/>
        <family val="2"/>
      </rPr>
      <t>(i)</t>
    </r>
  </si>
  <si>
    <r>
      <t>[W</t>
    </r>
    <r>
      <rPr>
        <vertAlign val="superscript"/>
        <sz val="11"/>
        <rFont val="Verdana"/>
        <family val="2"/>
      </rPr>
      <t>0</t>
    </r>
    <r>
      <rPr>
        <sz val="11"/>
        <rFont val="Verdana"/>
        <family val="2"/>
      </rPr>
      <t>(i)]</t>
    </r>
    <r>
      <rPr>
        <vertAlign val="superscript"/>
        <sz val="11"/>
        <rFont val="Verdana"/>
        <family val="2"/>
      </rPr>
      <t>2</t>
    </r>
  </si>
  <si>
    <r>
      <t>s</t>
    </r>
    <r>
      <rPr>
        <vertAlign val="superscript"/>
        <sz val="11"/>
        <rFont val="Symbol"/>
        <family val="1"/>
      </rPr>
      <t>2</t>
    </r>
    <r>
      <rPr>
        <sz val="11"/>
        <rFont val="Verdana"/>
        <family val="2"/>
      </rPr>
      <t>(e</t>
    </r>
    <r>
      <rPr>
        <vertAlign val="subscript"/>
        <sz val="11"/>
        <rFont val="Verdana"/>
        <family val="2"/>
      </rPr>
      <t>A</t>
    </r>
    <r>
      <rPr>
        <sz val="11"/>
        <rFont val="Verdana"/>
        <family val="2"/>
      </rPr>
      <t>)</t>
    </r>
  </si>
  <si>
    <r>
      <t>W</t>
    </r>
    <r>
      <rPr>
        <vertAlign val="superscript"/>
        <sz val="11"/>
        <rFont val="Arial"/>
        <family val="2"/>
      </rPr>
      <t>*</t>
    </r>
  </si>
  <si>
    <r>
      <t xml:space="preserve">* For Beta and Risk premium, the entries for the individual firms represent the </t>
    </r>
    <r>
      <rPr>
        <b/>
        <i/>
        <sz val="11"/>
        <rFont val="Verdana"/>
        <family val="2"/>
      </rPr>
      <t>contributions</t>
    </r>
    <r>
      <rPr>
        <sz val="11"/>
        <rFont val="Verdana"/>
        <family val="2"/>
      </rPr>
      <t xml:space="preserve"> to portfolio beta </t>
    </r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</si>
</sst>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  <numFmt numFmtId="176" formatCode="0.000000000000000"/>
    <numFmt numFmtId="177" formatCode="0.00000000000000"/>
    <numFmt numFmtId="178" formatCode="0.0000000000000"/>
    <numFmt numFmtId="179" formatCode="0.000000000000"/>
    <numFmt numFmtId="180" formatCode="0.000000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00000000000"/>
    <numFmt numFmtId="187" formatCode="0.0%"/>
    <numFmt numFmtId="188" formatCode="0.E+00"/>
    <numFmt numFmtId="189" formatCode="#,##0.000"/>
    <numFmt numFmtId="190" formatCode="#,##0.0000"/>
    <numFmt numFmtId="191" formatCode="&quot;$&quot;#,##0.0_);[Red]\(&quot;$&quot;#,##0.0\)"/>
    <numFmt numFmtId="192" formatCode="_(* #,##0.0_);_(* \(#,##0.0\);_(* &quot;-&quot;??_);_(@_)"/>
    <numFmt numFmtId="193" formatCode="_(* #,##0_);_(* \(#,##0\);_(* &quot;-&quot;??_);_(@_)"/>
    <numFmt numFmtId="194" formatCode="#,##0.0"/>
    <numFmt numFmtId="195" formatCode="0.000%"/>
    <numFmt numFmtId="196" formatCode="0.0000%"/>
    <numFmt numFmtId="197" formatCode="0.0000E+00"/>
    <numFmt numFmtId="198" formatCode="0.000E+00"/>
    <numFmt numFmtId="199" formatCode="0.00000000000000000"/>
    <numFmt numFmtId="200" formatCode="0.000000000000000000"/>
    <numFmt numFmtId="201" formatCode="mmmm\-yy"/>
  </numFmts>
  <fonts count="5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color indexed="28"/>
      <name val="Arial"/>
      <family val="2"/>
    </font>
    <font>
      <u val="single"/>
      <sz val="10"/>
      <color indexed="61"/>
      <name val="Verdana"/>
      <family val="2"/>
    </font>
    <font>
      <u val="single"/>
      <sz val="10"/>
      <color indexed="12"/>
      <name val="Verdana"/>
      <family val="2"/>
    </font>
    <font>
      <sz val="8"/>
      <name val="Verdana"/>
      <family val="2"/>
    </font>
    <font>
      <sz val="14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vertAlign val="superscript"/>
      <sz val="11"/>
      <name val="Verdana"/>
      <family val="2"/>
    </font>
    <font>
      <sz val="11"/>
      <name val="Verdana"/>
      <family val="2"/>
    </font>
    <font>
      <sz val="11"/>
      <name val="Symbol"/>
      <family val="1"/>
    </font>
    <font>
      <vertAlign val="superscript"/>
      <sz val="11"/>
      <name val="Symbol"/>
      <family val="1"/>
    </font>
    <font>
      <sz val="11"/>
      <name val="Arial"/>
      <family val="2"/>
    </font>
    <font>
      <vertAlign val="subscript"/>
      <sz val="11"/>
      <name val="Arial"/>
      <family val="2"/>
    </font>
    <font>
      <vertAlign val="subscript"/>
      <sz val="11"/>
      <name val="Verdana"/>
      <family val="2"/>
    </font>
    <font>
      <vertAlign val="superscript"/>
      <sz val="11"/>
      <name val="Arial"/>
      <family val="2"/>
    </font>
    <font>
      <b/>
      <i/>
      <sz val="1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4" fillId="2" borderId="1" applyFont="0" applyFill="0" applyBorder="0" applyAlignment="0">
      <protection/>
    </xf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2" applyNumberFormat="0" applyAlignment="0" applyProtection="0"/>
    <xf numFmtId="0" fontId="41" fillId="29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1" borderId="2" applyNumberFormat="0" applyAlignment="0" applyProtection="0"/>
    <xf numFmtId="0" fontId="48" fillId="0" borderId="7" applyNumberFormat="0" applyFill="0" applyAlignment="0" applyProtection="0"/>
    <xf numFmtId="0" fontId="49" fillId="32" borderId="0" applyNumberFormat="0" applyBorder="0" applyAlignment="0" applyProtection="0"/>
    <xf numFmtId="0" fontId="0" fillId="33" borderId="8" applyNumberFormat="0" applyFont="0" applyAlignment="0" applyProtection="0"/>
    <xf numFmtId="0" fontId="50" fillId="28" borderId="9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Fill="1" applyBorder="1" applyAlignment="1">
      <alignment horizontal="center"/>
    </xf>
    <xf numFmtId="2" fontId="0" fillId="0" borderId="15" xfId="0" applyNumberFormat="1" applyBorder="1" applyAlignment="1">
      <alignment/>
    </xf>
    <xf numFmtId="0" fontId="1" fillId="0" borderId="17" xfId="0" applyFont="1" applyFill="1" applyBorder="1" applyAlignment="1">
      <alignment horizontal="center"/>
    </xf>
    <xf numFmtId="172" fontId="0" fillId="0" borderId="18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" fontId="0" fillId="0" borderId="12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2" fontId="0" fillId="2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2" fontId="0" fillId="0" borderId="18" xfId="0" applyNumberFormat="1" applyFill="1" applyBorder="1" applyAlignment="1">
      <alignment/>
    </xf>
    <xf numFmtId="2" fontId="0" fillId="2" borderId="19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2" fontId="0" fillId="0" borderId="18" xfId="0" applyNumberFormat="1" applyFill="1" applyBorder="1" applyAlignment="1">
      <alignment/>
    </xf>
    <xf numFmtId="172" fontId="0" fillId="2" borderId="11" xfId="0" applyNumberFormat="1" applyFill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2" borderId="0" xfId="0" applyNumberFormat="1" applyFill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2" borderId="19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72" fontId="0" fillId="0" borderId="11" xfId="0" applyNumberFormat="1" applyBorder="1" applyAlignment="1">
      <alignment/>
    </xf>
    <xf numFmtId="0" fontId="0" fillId="0" borderId="24" xfId="0" applyFont="1" applyBorder="1" applyAlignment="1">
      <alignment/>
    </xf>
    <xf numFmtId="172" fontId="0" fillId="0" borderId="24" xfId="0" applyNumberFormat="1" applyBorder="1" applyAlignment="1">
      <alignment/>
    </xf>
    <xf numFmtId="172" fontId="1" fillId="0" borderId="17" xfId="0" applyNumberFormat="1" applyFont="1" applyBorder="1" applyAlignment="1">
      <alignment/>
    </xf>
    <xf numFmtId="172" fontId="1" fillId="0" borderId="18" xfId="0" applyNumberFormat="1" applyFont="1" applyBorder="1" applyAlignment="1">
      <alignment/>
    </xf>
    <xf numFmtId="172" fontId="1" fillId="0" borderId="19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3" fillId="0" borderId="2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3" fillId="0" borderId="11" xfId="0" applyFont="1" applyBorder="1" applyAlignment="1">
      <alignment/>
    </xf>
    <xf numFmtId="0" fontId="0" fillId="0" borderId="23" xfId="0" applyBorder="1" applyAlignment="1">
      <alignment/>
    </xf>
    <xf numFmtId="0" fontId="13" fillId="0" borderId="16" xfId="0" applyFont="1" applyBorder="1" applyAlignment="1">
      <alignment/>
    </xf>
    <xf numFmtId="172" fontId="0" fillId="0" borderId="23" xfId="0" applyNumberForma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0" xfId="0" applyNumberFormat="1" applyAlignment="1">
      <alignment/>
    </xf>
    <xf numFmtId="0" fontId="15" fillId="0" borderId="16" xfId="0" applyFont="1" applyBorder="1" applyAlignment="1">
      <alignment/>
    </xf>
    <xf numFmtId="0" fontId="12" fillId="0" borderId="11" xfId="0" applyFont="1" applyBorder="1" applyAlignment="1">
      <alignment/>
    </xf>
    <xf numFmtId="172" fontId="0" fillId="0" borderId="12" xfId="0" applyNumberFormat="1" applyFont="1" applyBorder="1" applyAlignment="1">
      <alignment/>
    </xf>
    <xf numFmtId="172" fontId="0" fillId="2" borderId="22" xfId="0" applyNumberFormat="1" applyFill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2" borderId="23" xfId="0" applyNumberFormat="1" applyFill="1" applyBorder="1" applyAlignment="1">
      <alignment/>
    </xf>
    <xf numFmtId="172" fontId="0" fillId="2" borderId="24" xfId="0" applyNumberFormat="1" applyFill="1" applyBorder="1" applyAlignment="1">
      <alignment/>
    </xf>
    <xf numFmtId="0" fontId="12" fillId="0" borderId="25" xfId="0" applyFont="1" applyFill="1" applyBorder="1" applyAlignment="1">
      <alignment/>
    </xf>
    <xf numFmtId="172" fontId="0" fillId="0" borderId="25" xfId="0" applyNumberFormat="1" applyBorder="1" applyAlignment="1">
      <alignment/>
    </xf>
    <xf numFmtId="0" fontId="0" fillId="0" borderId="20" xfId="0" applyBorder="1" applyAlignment="1">
      <alignment/>
    </xf>
    <xf numFmtId="0" fontId="12" fillId="0" borderId="0" xfId="0" applyFont="1" applyFill="1" applyBorder="1" applyAlignment="1">
      <alignment/>
    </xf>
  </cellXfs>
  <cellStyles count="50">
    <cellStyle name="Normal" xfId="0"/>
    <cellStyle name="0.00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15.125" style="0" customWidth="1"/>
    <col min="2" max="2" width="8.625" style="0" customWidth="1"/>
    <col min="3" max="3" width="9.875" style="0" customWidth="1"/>
    <col min="4" max="4" width="10.375" style="0" customWidth="1"/>
    <col min="5" max="5" width="8.75390625" style="0" customWidth="1"/>
    <col min="6" max="6" width="11.125" style="0" customWidth="1"/>
    <col min="7" max="8" width="9.375" style="0" customWidth="1"/>
    <col min="9" max="9" width="9.00390625" style="0" customWidth="1"/>
  </cols>
  <sheetData>
    <row r="1" spans="1:6" ht="18">
      <c r="A1" s="1" t="s">
        <v>0</v>
      </c>
      <c r="B1" s="1" t="s">
        <v>1</v>
      </c>
      <c r="C1" s="1"/>
      <c r="D1" s="1"/>
      <c r="E1" s="1"/>
      <c r="F1" s="1"/>
    </row>
    <row r="2" spans="1:6" ht="18">
      <c r="A2" s="1"/>
      <c r="B2" s="1"/>
      <c r="C2" s="1"/>
      <c r="D2" s="1"/>
      <c r="E2" s="1"/>
      <c r="F2" s="1"/>
    </row>
    <row r="3" spans="1:6" s="6" customFormat="1" ht="42" customHeight="1">
      <c r="A3" s="2"/>
      <c r="B3" s="3" t="s">
        <v>2</v>
      </c>
      <c r="C3" s="4" t="s">
        <v>3</v>
      </c>
      <c r="D3" s="3" t="s">
        <v>4</v>
      </c>
      <c r="E3" s="3" t="s">
        <v>5</v>
      </c>
      <c r="F3" s="5" t="s">
        <v>6</v>
      </c>
    </row>
    <row r="4" spans="1:6" ht="12.75">
      <c r="A4" s="7" t="s">
        <v>7</v>
      </c>
      <c r="B4" s="8">
        <v>0.13575795512512476</v>
      </c>
      <c r="C4" s="9">
        <v>1</v>
      </c>
      <c r="D4" s="8">
        <f>B4</f>
        <v>0.13575795512512476</v>
      </c>
      <c r="E4" s="10">
        <v>0</v>
      </c>
      <c r="F4" s="11">
        <v>1</v>
      </c>
    </row>
    <row r="5" spans="1:6" ht="12.75">
      <c r="A5" s="12" t="s">
        <v>8</v>
      </c>
      <c r="B5" s="8">
        <v>0.381655666430835</v>
      </c>
      <c r="C5" s="9">
        <v>2.034819408000209</v>
      </c>
      <c r="D5" s="8">
        <f aca="true" t="shared" si="0" ref="D5:D10">(C5^2*$B$4^2)^0.5</f>
        <v>0.27624292187902527</v>
      </c>
      <c r="E5" s="8">
        <v>0.26560610108020744</v>
      </c>
      <c r="F5" s="13">
        <v>0.7238014424425873</v>
      </c>
    </row>
    <row r="6" spans="1:6" ht="12.75">
      <c r="A6" s="12" t="s">
        <v>9</v>
      </c>
      <c r="B6" s="8">
        <v>0.2901452705801983</v>
      </c>
      <c r="C6" s="9">
        <v>1.2315479230247295</v>
      </c>
      <c r="D6" s="8">
        <f t="shared" si="0"/>
        <v>0.16719242766843181</v>
      </c>
      <c r="E6" s="8">
        <v>0.23916619672539238</v>
      </c>
      <c r="F6" s="13">
        <v>0.5762369565221592</v>
      </c>
    </row>
    <row r="7" spans="1:6" ht="12.75">
      <c r="A7" s="12" t="s">
        <v>10</v>
      </c>
      <c r="B7" s="8">
        <v>0.19350876199909325</v>
      </c>
      <c r="C7" s="9">
        <v>0.6198531443851704</v>
      </c>
      <c r="D7" s="8">
        <f t="shared" si="0"/>
        <v>0.08414999535960943</v>
      </c>
      <c r="E7" s="8">
        <v>0.17574966208004833</v>
      </c>
      <c r="F7" s="13">
        <v>0.43486400558959576</v>
      </c>
    </row>
    <row r="8" spans="1:6" ht="12.75">
      <c r="A8" s="12" t="s">
        <v>11</v>
      </c>
      <c r="B8" s="8">
        <v>0.26109779841628356</v>
      </c>
      <c r="C8" s="9">
        <v>1.2671949100698658</v>
      </c>
      <c r="D8" s="8">
        <f t="shared" si="0"/>
        <v>0.17203178973605135</v>
      </c>
      <c r="E8" s="8">
        <v>0.19809655847523355</v>
      </c>
      <c r="F8" s="13">
        <v>0.6588787449742145</v>
      </c>
    </row>
    <row r="9" spans="1:6" ht="12.75">
      <c r="A9" s="12" t="s">
        <v>12</v>
      </c>
      <c r="B9" s="8">
        <v>0.1821529765454364</v>
      </c>
      <c r="C9" s="9">
        <v>0.4669685812023249</v>
      </c>
      <c r="D9" s="8">
        <f t="shared" si="0"/>
        <v>0.0633946996917084</v>
      </c>
      <c r="E9" s="8">
        <v>0.17223121568194436</v>
      </c>
      <c r="F9" s="13">
        <v>0.34802999596273504</v>
      </c>
    </row>
    <row r="10" spans="1:6" ht="12.75">
      <c r="A10" s="14" t="s">
        <v>13</v>
      </c>
      <c r="B10" s="15">
        <v>0.19876891436318578</v>
      </c>
      <c r="C10" s="16">
        <v>0.673564626996001</v>
      </c>
      <c r="D10" s="15">
        <f t="shared" si="0"/>
        <v>0.09144175640559449</v>
      </c>
      <c r="E10" s="15">
        <v>0.17800143856703585</v>
      </c>
      <c r="F10" s="17">
        <v>0.4600405284626868</v>
      </c>
    </row>
    <row r="12" spans="1:5" ht="18">
      <c r="A12" s="18" t="s">
        <v>14</v>
      </c>
      <c r="B12" s="1" t="s">
        <v>15</v>
      </c>
      <c r="C12" s="19"/>
      <c r="D12" s="19"/>
      <c r="E12" s="19"/>
    </row>
    <row r="14" spans="2:6" ht="12.75">
      <c r="B14" s="20" t="s">
        <v>8</v>
      </c>
      <c r="C14" s="21" t="s">
        <v>9</v>
      </c>
      <c r="D14" s="21" t="s">
        <v>10</v>
      </c>
      <c r="E14" s="21" t="s">
        <v>11</v>
      </c>
      <c r="F14" s="22" t="s">
        <v>12</v>
      </c>
    </row>
    <row r="15" spans="1:6" ht="12.75">
      <c r="A15" s="23" t="s">
        <v>8</v>
      </c>
      <c r="B15" s="24">
        <v>1</v>
      </c>
      <c r="C15" s="25"/>
      <c r="D15" s="25"/>
      <c r="E15" s="25"/>
      <c r="F15" s="26"/>
    </row>
    <row r="16" spans="1:6" ht="12.75">
      <c r="A16" s="27" t="s">
        <v>9</v>
      </c>
      <c r="B16" s="28">
        <v>0.07587510514967044</v>
      </c>
      <c r="C16" s="29">
        <v>1</v>
      </c>
      <c r="D16" s="30"/>
      <c r="E16" s="30"/>
      <c r="F16" s="31"/>
    </row>
    <row r="17" spans="1:6" ht="12.75">
      <c r="A17" s="27" t="s">
        <v>10</v>
      </c>
      <c r="B17" s="30">
        <v>-0.3442917415538465</v>
      </c>
      <c r="C17" s="30">
        <v>0.17018333708667063</v>
      </c>
      <c r="D17" s="29">
        <v>1</v>
      </c>
      <c r="E17" s="30"/>
      <c r="F17" s="31"/>
    </row>
    <row r="18" spans="1:6" ht="12.75">
      <c r="A18" s="27" t="s">
        <v>11</v>
      </c>
      <c r="B18" s="30">
        <v>-0.09507720936966882</v>
      </c>
      <c r="C18" s="30">
        <v>0.11841978243897021</v>
      </c>
      <c r="D18" s="28">
        <v>0.49764062435512696</v>
      </c>
      <c r="E18" s="29">
        <v>1</v>
      </c>
      <c r="F18" s="31"/>
    </row>
    <row r="19" spans="1:6" ht="12.75">
      <c r="A19" s="27" t="s">
        <v>12</v>
      </c>
      <c r="B19" s="30">
        <v>-0.2025758235888505</v>
      </c>
      <c r="C19" s="30">
        <v>-0.28363776759334675</v>
      </c>
      <c r="D19" s="30">
        <v>-0.19486224583028017</v>
      </c>
      <c r="E19" s="30">
        <v>-0.12538700786027673</v>
      </c>
      <c r="F19" s="32">
        <v>1</v>
      </c>
    </row>
    <row r="20" spans="1:6" ht="12.75">
      <c r="A20" s="33" t="s">
        <v>13</v>
      </c>
      <c r="B20" s="34">
        <v>-0.06405380296742394</v>
      </c>
      <c r="C20" s="34">
        <v>-0.18840742969121824</v>
      </c>
      <c r="D20" s="34">
        <v>-0.23847972863145483</v>
      </c>
      <c r="E20" s="34">
        <v>-0.21908366965852424</v>
      </c>
      <c r="F20" s="35">
        <v>0.7002594833199892</v>
      </c>
    </row>
    <row r="22" spans="1:7" ht="18">
      <c r="A22" s="1" t="s">
        <v>16</v>
      </c>
      <c r="B22" s="1" t="s">
        <v>17</v>
      </c>
      <c r="C22" s="19"/>
      <c r="D22" s="19"/>
      <c r="E22" s="19"/>
      <c r="F22" s="19"/>
      <c r="G22" s="19"/>
    </row>
    <row r="24" spans="1:9" ht="12.75">
      <c r="A24" s="36"/>
      <c r="B24" s="37"/>
      <c r="C24" s="7" t="s">
        <v>7</v>
      </c>
      <c r="D24" s="38" t="s">
        <v>8</v>
      </c>
      <c r="E24" s="38" t="s">
        <v>9</v>
      </c>
      <c r="F24" s="38" t="s">
        <v>10</v>
      </c>
      <c r="G24" s="38" t="s">
        <v>11</v>
      </c>
      <c r="H24" s="38" t="s">
        <v>12</v>
      </c>
      <c r="I24" s="39" t="s">
        <v>13</v>
      </c>
    </row>
    <row r="25" spans="1:9" ht="12.75">
      <c r="A25" s="40"/>
      <c r="B25" s="41" t="s">
        <v>3</v>
      </c>
      <c r="C25" s="42">
        <v>1</v>
      </c>
      <c r="D25" s="16">
        <v>2.034819408000209</v>
      </c>
      <c r="E25" s="16">
        <v>1.2315479230247295</v>
      </c>
      <c r="F25" s="16">
        <v>0.6198531443851704</v>
      </c>
      <c r="G25" s="16">
        <v>1.2671949100698658</v>
      </c>
      <c r="H25" s="16">
        <v>0.4669685812023249</v>
      </c>
      <c r="I25" s="17">
        <v>0.673564626996001</v>
      </c>
    </row>
    <row r="26" spans="1:9" ht="12.75">
      <c r="A26" s="7" t="s">
        <v>7</v>
      </c>
      <c r="B26" s="13">
        <v>1</v>
      </c>
      <c r="C26" s="43">
        <v>0.018430222379755393</v>
      </c>
      <c r="D26" s="44">
        <v>0.037502174192086055</v>
      </c>
      <c r="E26" s="44">
        <v>0.022697702092671634</v>
      </c>
      <c r="F26" s="44">
        <v>0.011424031293809313</v>
      </c>
      <c r="G26" s="44">
        <v>0.023354683991081756</v>
      </c>
      <c r="H26" s="44">
        <v>0.008606334795917709</v>
      </c>
      <c r="I26" s="45">
        <v>0.012413945862673286</v>
      </c>
    </row>
    <row r="27" spans="1:9" ht="12.75">
      <c r="A27" s="12" t="s">
        <v>8</v>
      </c>
      <c r="B27" s="13">
        <v>2.034819408000209</v>
      </c>
      <c r="C27" s="46">
        <v>0.037502174192086055</v>
      </c>
      <c r="D27" s="47">
        <v>0.14566104771876479</v>
      </c>
      <c r="E27" s="8">
        <v>0.046185724735175196</v>
      </c>
      <c r="F27" s="8">
        <v>0.023245840594244928</v>
      </c>
      <c r="G27" s="8">
        <v>0.04752256425276494</v>
      </c>
      <c r="H27" s="8">
        <v>0.01751233707448087</v>
      </c>
      <c r="I27" s="48">
        <v>0.025260137971231496</v>
      </c>
    </row>
    <row r="28" spans="1:9" ht="12.75">
      <c r="A28" s="12" t="s">
        <v>9</v>
      </c>
      <c r="B28" s="13">
        <v>1.2315479230247295</v>
      </c>
      <c r="C28" s="46">
        <v>0.022697702092671634</v>
      </c>
      <c r="D28" s="8">
        <v>0.046185724735175196</v>
      </c>
      <c r="E28" s="47">
        <v>0.08418427804005649</v>
      </c>
      <c r="F28" s="8">
        <v>0.014069242012460372</v>
      </c>
      <c r="G28" s="8">
        <v>0.028762412562115636</v>
      </c>
      <c r="H28" s="8">
        <v>0.010599113742767913</v>
      </c>
      <c r="I28" s="48">
        <v>0.01528836924371672</v>
      </c>
    </row>
    <row r="29" spans="1:9" ht="12.75">
      <c r="A29" s="12" t="s">
        <v>10</v>
      </c>
      <c r="B29" s="13">
        <v>0.6198531443851704</v>
      </c>
      <c r="C29" s="46">
        <v>0.011424031293809313</v>
      </c>
      <c r="D29" s="8">
        <v>0.023245840594244928</v>
      </c>
      <c r="E29" s="8">
        <v>0.014069242012460372</v>
      </c>
      <c r="F29" s="47">
        <v>0.03744564097042173</v>
      </c>
      <c r="G29" s="8">
        <v>0.014476474307994026</v>
      </c>
      <c r="H29" s="8">
        <v>0.0053346636848810945</v>
      </c>
      <c r="I29" s="48">
        <v>0.007694823377205312</v>
      </c>
    </row>
    <row r="30" spans="1:9" ht="12.75">
      <c r="A30" s="12" t="s">
        <v>11</v>
      </c>
      <c r="B30" s="13">
        <v>1.2671949100698658</v>
      </c>
      <c r="C30" s="46">
        <v>0.023354683991081756</v>
      </c>
      <c r="D30" s="8">
        <v>0.04752256425276494</v>
      </c>
      <c r="E30" s="8">
        <v>0.028762412562115636</v>
      </c>
      <c r="F30" s="8">
        <v>0.014476474307994026</v>
      </c>
      <c r="G30" s="47">
        <v>0.06817206033783026</v>
      </c>
      <c r="H30" s="8">
        <v>0.010905903647744098</v>
      </c>
      <c r="I30" s="48">
        <v>0.015730889011062458</v>
      </c>
    </row>
    <row r="31" spans="1:9" ht="12.75">
      <c r="A31" s="12" t="s">
        <v>12</v>
      </c>
      <c r="B31" s="13">
        <v>0.4669685812023249</v>
      </c>
      <c r="C31" s="46">
        <v>0.008606334795917709</v>
      </c>
      <c r="D31" s="8">
        <v>0.01751233707448087</v>
      </c>
      <c r="E31" s="8">
        <v>0.010599113742767913</v>
      </c>
      <c r="F31" s="8">
        <v>0.0053346636848810945</v>
      </c>
      <c r="G31" s="8">
        <v>0.010905903647744098</v>
      </c>
      <c r="H31" s="47">
        <v>0.033179706864362314</v>
      </c>
      <c r="I31" s="48">
        <v>0.005796922686615015</v>
      </c>
    </row>
    <row r="32" spans="1:9" ht="12.75">
      <c r="A32" s="14" t="s">
        <v>13</v>
      </c>
      <c r="B32" s="17">
        <v>0.673564626996001</v>
      </c>
      <c r="C32" s="49">
        <v>0.012413945862673286</v>
      </c>
      <c r="D32" s="15">
        <v>0.025260137971231496</v>
      </c>
      <c r="E32" s="15">
        <v>0.01528836924371672</v>
      </c>
      <c r="F32" s="15">
        <v>0.007694823377205312</v>
      </c>
      <c r="G32" s="15">
        <v>0.015730889011062458</v>
      </c>
      <c r="H32" s="15">
        <v>0.005796922686615015</v>
      </c>
      <c r="I32" s="50">
        <v>0.039509081317119485</v>
      </c>
    </row>
    <row r="33" spans="1:9" ht="12.75">
      <c r="A33" s="36"/>
      <c r="B33" s="37"/>
      <c r="C33" s="37"/>
      <c r="D33" s="37"/>
      <c r="E33" s="37"/>
      <c r="F33" s="37"/>
      <c r="G33" s="37"/>
      <c r="H33" s="37"/>
      <c r="I33" s="51"/>
    </row>
    <row r="34" spans="1:9" ht="12.75">
      <c r="A34" s="52" t="s">
        <v>18</v>
      </c>
      <c r="B34" s="10"/>
      <c r="C34" s="10"/>
      <c r="D34" s="10"/>
      <c r="E34" s="10"/>
      <c r="F34" s="10"/>
      <c r="G34" s="10"/>
      <c r="H34" s="10"/>
      <c r="I34" s="11"/>
    </row>
    <row r="35" spans="1:9" ht="12.75">
      <c r="A35" s="52"/>
      <c r="B35" s="10"/>
      <c r="C35" s="10" t="s">
        <v>19</v>
      </c>
      <c r="D35" s="10"/>
      <c r="E35" s="53" t="s">
        <v>20</v>
      </c>
      <c r="G35" s="10"/>
      <c r="H35" s="10"/>
      <c r="I35" s="11"/>
    </row>
    <row r="36" spans="1:9" ht="12.75">
      <c r="A36" s="52" t="s">
        <v>21</v>
      </c>
      <c r="B36" s="10"/>
      <c r="C36" s="10"/>
      <c r="D36" s="10"/>
      <c r="E36" s="10"/>
      <c r="F36" s="10"/>
      <c r="G36" s="10"/>
      <c r="H36" s="10"/>
      <c r="I36" s="11"/>
    </row>
    <row r="37" spans="1:9" ht="12.75">
      <c r="A37" s="52"/>
      <c r="B37" s="10"/>
      <c r="C37" s="10" t="s">
        <v>22</v>
      </c>
      <c r="D37" s="10"/>
      <c r="E37" s="10" t="s">
        <v>23</v>
      </c>
      <c r="F37" s="10"/>
      <c r="G37" s="10"/>
      <c r="H37" s="10"/>
      <c r="I37" s="11"/>
    </row>
    <row r="38" spans="1:9" ht="12.75">
      <c r="A38" s="40"/>
      <c r="B38" s="54"/>
      <c r="C38" s="54" t="s">
        <v>24</v>
      </c>
      <c r="D38" s="54"/>
      <c r="E38" s="54"/>
      <c r="F38" s="54"/>
      <c r="G38" s="54"/>
      <c r="H38" s="54"/>
      <c r="I38" s="55"/>
    </row>
    <row r="39" spans="1:9" ht="12.75">
      <c r="A39" s="10"/>
      <c r="B39" s="10"/>
      <c r="C39" s="10"/>
      <c r="D39" s="10"/>
      <c r="E39" s="10"/>
      <c r="F39" s="10"/>
      <c r="G39" s="10"/>
      <c r="H39" s="10"/>
      <c r="I39" s="10"/>
    </row>
    <row r="40" spans="1:5" ht="18">
      <c r="A40" s="18" t="s">
        <v>25</v>
      </c>
      <c r="B40" s="1" t="s">
        <v>26</v>
      </c>
      <c r="C40" s="1"/>
      <c r="D40" s="1"/>
      <c r="E40" s="1"/>
    </row>
    <row r="41" spans="1:5" ht="18">
      <c r="A41" s="1"/>
      <c r="B41" s="1"/>
      <c r="C41" s="1"/>
      <c r="D41" s="1"/>
      <c r="E41" s="1"/>
    </row>
    <row r="43" spans="2:8" ht="12.75">
      <c r="B43" s="7" t="s">
        <v>7</v>
      </c>
      <c r="C43" s="20" t="s">
        <v>8</v>
      </c>
      <c r="D43" s="21" t="s">
        <v>9</v>
      </c>
      <c r="E43" s="21" t="s">
        <v>10</v>
      </c>
      <c r="F43" s="21" t="s">
        <v>11</v>
      </c>
      <c r="G43" s="21" t="s">
        <v>12</v>
      </c>
      <c r="H43" s="22" t="s">
        <v>13</v>
      </c>
    </row>
    <row r="44" spans="1:8" ht="12.75">
      <c r="A44" s="56" t="s">
        <v>27</v>
      </c>
      <c r="B44" s="57">
        <v>0</v>
      </c>
      <c r="C44" s="58">
        <v>0.015</v>
      </c>
      <c r="D44" s="44">
        <v>-0.01</v>
      </c>
      <c r="E44" s="44">
        <v>-0.005</v>
      </c>
      <c r="F44" s="37">
        <v>0.0075</v>
      </c>
      <c r="G44" s="37">
        <v>0.012</v>
      </c>
      <c r="H44" s="51">
        <v>0.0025</v>
      </c>
    </row>
    <row r="45" spans="1:8" ht="12.75">
      <c r="A45" s="59" t="s">
        <v>28</v>
      </c>
      <c r="B45" s="60">
        <v>0.06</v>
      </c>
      <c r="C45" s="61">
        <f aca="true" t="shared" si="1" ref="C45:H45">$B$45*D25+C44</f>
        <v>0.13708916448001252</v>
      </c>
      <c r="D45" s="62">
        <f t="shared" si="1"/>
        <v>0.06389287538148378</v>
      </c>
      <c r="E45" s="62">
        <f t="shared" si="1"/>
        <v>0.03219118866311022</v>
      </c>
      <c r="F45" s="62">
        <f t="shared" si="1"/>
        <v>0.08353169460419194</v>
      </c>
      <c r="G45" s="62">
        <f t="shared" si="1"/>
        <v>0.04001811487213949</v>
      </c>
      <c r="H45" s="63">
        <f t="shared" si="1"/>
        <v>0.04291387761976006</v>
      </c>
    </row>
    <row r="47" spans="1:2" ht="18">
      <c r="A47" s="1" t="s">
        <v>29</v>
      </c>
      <c r="B47" s="64" t="s">
        <v>30</v>
      </c>
    </row>
    <row r="49" spans="1:10" s="69" customFormat="1" ht="12.75">
      <c r="A49" s="65"/>
      <c r="B49" s="7" t="s">
        <v>7</v>
      </c>
      <c r="C49" s="66" t="s">
        <v>31</v>
      </c>
      <c r="D49" s="67" t="s">
        <v>8</v>
      </c>
      <c r="E49" s="67" t="s">
        <v>9</v>
      </c>
      <c r="F49" s="67" t="s">
        <v>10</v>
      </c>
      <c r="G49" s="67" t="s">
        <v>11</v>
      </c>
      <c r="H49" s="67" t="s">
        <v>12</v>
      </c>
      <c r="I49" s="67" t="s">
        <v>13</v>
      </c>
      <c r="J49" s="68" t="s">
        <v>32</v>
      </c>
    </row>
    <row r="50" spans="1:10" ht="16.5">
      <c r="A50" s="70" t="s">
        <v>40</v>
      </c>
      <c r="B50" s="36"/>
      <c r="C50" s="57"/>
      <c r="D50" s="44">
        <f>E5^2</f>
        <v>0.07054660093102937</v>
      </c>
      <c r="E50" s="44">
        <f>E6^2</f>
        <v>0.05720046965608909</v>
      </c>
      <c r="F50" s="44">
        <f>E7^2</f>
        <v>0.030887943721251178</v>
      </c>
      <c r="G50" s="44">
        <f>E8^2</f>
        <v>0.039242246479731624</v>
      </c>
      <c r="H50" s="44">
        <f>E9^2</f>
        <v>0.029663591655280434</v>
      </c>
      <c r="I50" s="44">
        <f>E10^2</f>
        <v>0.03168451213193424</v>
      </c>
      <c r="J50" s="71"/>
    </row>
    <row r="51" spans="1:10" ht="18.75" customHeight="1">
      <c r="A51" s="72" t="s">
        <v>41</v>
      </c>
      <c r="B51" s="52"/>
      <c r="C51" s="73">
        <f>SUM(D51:I51)</f>
        <v>0.5504859878630742</v>
      </c>
      <c r="D51" s="8">
        <f aca="true" t="shared" si="2" ref="D51:I51">C44/D50</f>
        <v>0.21262541075033378</v>
      </c>
      <c r="E51" s="8">
        <f t="shared" si="2"/>
        <v>-0.17482373938752238</v>
      </c>
      <c r="F51" s="8">
        <f t="shared" si="2"/>
        <v>-0.16187545681650398</v>
      </c>
      <c r="G51" s="8">
        <f t="shared" si="2"/>
        <v>0.19112055686907994</v>
      </c>
      <c r="H51" s="8">
        <f t="shared" si="2"/>
        <v>0.40453631304838544</v>
      </c>
      <c r="I51" s="8">
        <f t="shared" si="2"/>
        <v>0.07890290339930138</v>
      </c>
      <c r="J51" s="71"/>
    </row>
    <row r="52" spans="1:10" ht="15.75">
      <c r="A52" s="74" t="s">
        <v>42</v>
      </c>
      <c r="B52" s="52"/>
      <c r="C52" s="73">
        <f>SUM(D52:I52)</f>
        <v>1</v>
      </c>
      <c r="D52" s="8">
        <f aca="true" t="shared" si="3" ref="D52:I52">D51/$C$51</f>
        <v>0.38625035956995407</v>
      </c>
      <c r="E52" s="8">
        <f t="shared" si="3"/>
        <v>-0.31758072547163063</v>
      </c>
      <c r="F52" s="8">
        <f t="shared" si="3"/>
        <v>-0.2940591775003876</v>
      </c>
      <c r="G52" s="8">
        <f t="shared" si="3"/>
        <v>0.34718514382353094</v>
      </c>
      <c r="H52" s="8">
        <f t="shared" si="3"/>
        <v>0.7348712264570997</v>
      </c>
      <c r="I52" s="8">
        <f t="shared" si="3"/>
        <v>0.14333317312143354</v>
      </c>
      <c r="J52" s="71"/>
    </row>
    <row r="53" spans="1:10" ht="15.75">
      <c r="A53" s="75" t="s">
        <v>43</v>
      </c>
      <c r="B53" s="40"/>
      <c r="C53" s="60"/>
      <c r="D53" s="15">
        <f aca="true" t="shared" si="4" ref="D53:I53">D52^2</f>
        <v>0.1491893402679188</v>
      </c>
      <c r="E53" s="15">
        <f t="shared" si="4"/>
        <v>0.10085751719108722</v>
      </c>
      <c r="F53" s="15">
        <f t="shared" si="4"/>
        <v>0.08647079987220448</v>
      </c>
      <c r="G53" s="15">
        <f t="shared" si="4"/>
        <v>0.12053752409176587</v>
      </c>
      <c r="H53" s="15">
        <f t="shared" si="4"/>
        <v>0.5400357194745619</v>
      </c>
      <c r="I53" s="15">
        <f t="shared" si="4"/>
        <v>0.02054439851705884</v>
      </c>
      <c r="J53" s="71"/>
    </row>
    <row r="54" spans="1:13" ht="18.75">
      <c r="A54" s="70" t="s">
        <v>33</v>
      </c>
      <c r="B54" s="36"/>
      <c r="C54" s="76">
        <f>SUMPRODUCT(D52:I52,C44:H44)</f>
        <v>0.022220534764732815</v>
      </c>
      <c r="D54" s="44">
        <f aca="true" t="shared" si="5" ref="D54:I54">C44*D52</f>
        <v>0.005793755393549311</v>
      </c>
      <c r="E54" s="44">
        <f t="shared" si="5"/>
        <v>0.0031758072547163063</v>
      </c>
      <c r="F54" s="44">
        <f t="shared" si="5"/>
        <v>0.0014702958875019382</v>
      </c>
      <c r="G54" s="44">
        <f t="shared" si="5"/>
        <v>0.002603888578676482</v>
      </c>
      <c r="H54" s="44">
        <f t="shared" si="5"/>
        <v>0.008818454717485196</v>
      </c>
      <c r="I54" s="44">
        <f t="shared" si="5"/>
        <v>0.00035833293280358383</v>
      </c>
      <c r="J54" s="71"/>
      <c r="M54" s="77"/>
    </row>
    <row r="55" spans="1:13" ht="17.25">
      <c r="A55" s="72" t="s">
        <v>44</v>
      </c>
      <c r="B55" s="52"/>
      <c r="C55" s="73">
        <f>SUMPRODUCT(D53:I53,D50:I50)</f>
        <v>0.0403653049389876</v>
      </c>
      <c r="D55" s="8">
        <f aca="true" t="shared" si="6" ref="D55:I55">D53*D50</f>
        <v>0.010524800851044418</v>
      </c>
      <c r="E55" s="8">
        <f t="shared" si="6"/>
        <v>0.005769097351677269</v>
      </c>
      <c r="F55" s="8">
        <f t="shared" si="6"/>
        <v>0.0026709051999842253</v>
      </c>
      <c r="G55" s="8">
        <f t="shared" si="6"/>
        <v>0.004730163230465665</v>
      </c>
      <c r="H55" s="8">
        <f t="shared" si="6"/>
        <v>0.01601939906175898</v>
      </c>
      <c r="I55" s="8">
        <f t="shared" si="6"/>
        <v>0.0006509392440570426</v>
      </c>
      <c r="J55" s="71"/>
      <c r="M55" s="77"/>
    </row>
    <row r="56" spans="1:10" ht="18.75">
      <c r="A56" s="78" t="s">
        <v>34</v>
      </c>
      <c r="B56" s="52"/>
      <c r="C56" s="73">
        <f>(C54/C55)/(B45/C26)</f>
        <v>0.16909298622092975</v>
      </c>
      <c r="D56" s="10"/>
      <c r="E56" s="10"/>
      <c r="F56" s="10"/>
      <c r="G56" s="10"/>
      <c r="H56" s="10"/>
      <c r="I56" s="10"/>
      <c r="J56" s="71"/>
    </row>
    <row r="57" spans="1:10" ht="16.5">
      <c r="A57" s="78" t="s">
        <v>45</v>
      </c>
      <c r="B57" s="46">
        <f>1-C57</f>
        <v>0.8282285235840173</v>
      </c>
      <c r="C57" s="73">
        <f>C56/(1+(1-C58)*C56)</f>
        <v>0.17177147641598267</v>
      </c>
      <c r="D57" s="8">
        <f aca="true" t="shared" si="7" ref="D57:I57">D52*$C$57</f>
        <v>0.0663467945295352</v>
      </c>
      <c r="E57" s="8">
        <f t="shared" si="7"/>
        <v>-0.05455131009552087</v>
      </c>
      <c r="F57" s="8">
        <f t="shared" si="7"/>
        <v>-0.0505109790729111</v>
      </c>
      <c r="G57" s="8">
        <f t="shared" si="7"/>
        <v>0.0596365047442632</v>
      </c>
      <c r="H57" s="8">
        <f t="shared" si="7"/>
        <v>0.12622991554415997</v>
      </c>
      <c r="I57" s="8">
        <f t="shared" si="7"/>
        <v>0.024620550766456282</v>
      </c>
      <c r="J57" s="71"/>
    </row>
    <row r="58" spans="1:10" ht="14.25">
      <c r="A58" s="79" t="s">
        <v>35</v>
      </c>
      <c r="B58" s="36">
        <v>1</v>
      </c>
      <c r="C58" s="76">
        <f>SUMPRODUCT(D52:I52,D25:I25)</f>
        <v>1.0922175157236245</v>
      </c>
      <c r="D58" s="80">
        <f aca="true" t="shared" si="8" ref="D58:I58">D25*D52</f>
        <v>0.7859497280000017</v>
      </c>
      <c r="E58" s="80">
        <f t="shared" si="8"/>
        <v>-0.3911158828472735</v>
      </c>
      <c r="F58" s="80">
        <f t="shared" si="8"/>
        <v>-0.1822735058089322</v>
      </c>
      <c r="G58" s="80">
        <f t="shared" si="8"/>
        <v>0.43995124710505273</v>
      </c>
      <c r="H58" s="80">
        <f t="shared" si="8"/>
        <v>0.34316177398508424</v>
      </c>
      <c r="I58" s="80">
        <f t="shared" si="8"/>
        <v>0.09654415528969161</v>
      </c>
      <c r="J58" s="81">
        <f>B57+C57*C58</f>
        <v>1.015840338827261</v>
      </c>
    </row>
    <row r="59" spans="1:12" ht="14.25">
      <c r="A59" s="74" t="s">
        <v>36</v>
      </c>
      <c r="B59" s="52">
        <v>0.06</v>
      </c>
      <c r="C59" s="73">
        <f>C58*B59+C54</f>
        <v>0.08775358570815028</v>
      </c>
      <c r="D59" s="82">
        <f aca="true" t="shared" si="9" ref="D59:I59">C45*D52</f>
        <v>0.05295073907354941</v>
      </c>
      <c r="E59" s="82">
        <f t="shared" si="9"/>
        <v>-0.020291145716120108</v>
      </c>
      <c r="F59" s="82">
        <f t="shared" si="9"/>
        <v>-0.009466114461033995</v>
      </c>
      <c r="G59" s="82">
        <f t="shared" si="9"/>
        <v>0.02900096340497964</v>
      </c>
      <c r="H59" s="82">
        <f t="shared" si="9"/>
        <v>0.02940816115659025</v>
      </c>
      <c r="I59" s="82">
        <f t="shared" si="9"/>
        <v>0.006150982250185081</v>
      </c>
      <c r="J59" s="83">
        <f>B57*0.06+C57*C59</f>
        <v>0.06476727439292648</v>
      </c>
      <c r="L59" s="77"/>
    </row>
    <row r="60" spans="1:10" ht="14.25">
      <c r="A60" s="75" t="s">
        <v>37</v>
      </c>
      <c r="B60" s="49">
        <f>B4</f>
        <v>0.13575795512512476</v>
      </c>
      <c r="C60" s="60">
        <f>((C58*B60)^2+C55)^0.5</f>
        <v>0.2497026989601173</v>
      </c>
      <c r="D60" s="54"/>
      <c r="E60" s="54"/>
      <c r="F60" s="54"/>
      <c r="G60" s="54"/>
      <c r="H60" s="54"/>
      <c r="I60" s="54"/>
      <c r="J60" s="84">
        <f>((B57+C57*C58)^2*C26+C57^2*C55)^0.5</f>
        <v>0.14216091180528914</v>
      </c>
    </row>
    <row r="61" spans="1:10" ht="14.25">
      <c r="A61" s="85" t="s">
        <v>38</v>
      </c>
      <c r="B61" s="86">
        <f>B59/B60</f>
        <v>0.44196305067131775</v>
      </c>
      <c r="C61" s="86">
        <f>C59/C60</f>
        <v>0.35143226754696133</v>
      </c>
      <c r="D61" s="87"/>
      <c r="E61" s="87"/>
      <c r="F61" s="87"/>
      <c r="G61" s="87"/>
      <c r="H61" s="87"/>
      <c r="I61" s="87"/>
      <c r="J61" s="86">
        <f>J59/J60</f>
        <v>0.455591298412851</v>
      </c>
    </row>
    <row r="63" ht="14.25">
      <c r="A63" s="88" t="s">
        <v>46</v>
      </c>
    </row>
    <row r="64" ht="14.25">
      <c r="A64" s="88" t="s">
        <v>39</v>
      </c>
    </row>
  </sheetData>
  <sheetProtection/>
  <printOptions gridLines="1" headings="1" horizontalCentered="1" verticalCentered="1"/>
  <pageMargins left="0.45" right="0.32" top="0.5" bottom="0.55" header="0.5" footer="0.5"/>
  <pageSetup fitToHeight="1" fitToWidth="1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McGraw-Hill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Kouvelis</dc:creator>
  <cp:keywords/>
  <dc:description/>
  <cp:lastModifiedBy>Ganesh k</cp:lastModifiedBy>
  <dcterms:created xsi:type="dcterms:W3CDTF">2009-09-30T21:42:19Z</dcterms:created>
  <dcterms:modified xsi:type="dcterms:W3CDTF">2013-09-24T06:36:45Z</dcterms:modified>
  <cp:category/>
  <cp:version/>
  <cp:contentType/>
  <cp:contentStatus/>
</cp:coreProperties>
</file>