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060" windowHeight="5820" activeTab="0"/>
  </bookViews>
  <sheets>
    <sheet name="P13-01A" sheetId="1" r:id="rId1"/>
    <sheet name="Given P13-01A" sheetId="2" r:id="rId2"/>
    <sheet name="P13-03A" sheetId="3" r:id="rId3"/>
    <sheet name="Given P13-03A" sheetId="4" r:id="rId4"/>
    <sheet name="P13-04A" sheetId="5" r:id="rId5"/>
    <sheet name="Given P13-04A" sheetId="6" r:id="rId6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9" authorId="0">
      <text>
        <r>
          <rPr>
            <sz val="8"/>
            <rFont val="Tahoma"/>
            <family val="2"/>
          </rPr>
          <t>Enter appropriate data in yellow cells.  Your ratio entries will be verified.</t>
        </r>
      </text>
    </comment>
    <comment ref="C21" authorId="0">
      <text>
        <r>
          <rPr>
            <sz val="8"/>
            <rFont val="Tahoma"/>
            <family val="2"/>
          </rPr>
          <t>Enter appropriate data in yellow cells.  Your 2010 and 2009 entries will be verified.</t>
        </r>
      </text>
    </comment>
    <comment ref="A54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 Your balances will be verified.</t>
        </r>
      </text>
    </comment>
    <comment ref="E10" authorId="0">
      <text>
        <r>
          <rPr>
            <sz val="8"/>
            <rFont val="Tahoma"/>
            <family val="2"/>
          </rPr>
          <t>Enter appropriate data in yellow cells.  Your ratios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D8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10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sharedStrings.xml><?xml version="1.0" encoding="utf-8"?>
<sst xmlns="http://schemas.openxmlformats.org/spreadsheetml/2006/main" count="187" uniqueCount="119">
  <si>
    <t>Student Name:</t>
  </si>
  <si>
    <t>Class:</t>
  </si>
  <si>
    <t>Current assets, beginning of May</t>
  </si>
  <si>
    <t>Current ratio, beginning of May</t>
  </si>
  <si>
    <t>Acid-test ratio, beginning of May</t>
  </si>
  <si>
    <t>Ratios and Working Capital</t>
  </si>
  <si>
    <t>Sold merchandise that cost</t>
  </si>
  <si>
    <t>Current</t>
  </si>
  <si>
    <t>Quick</t>
  </si>
  <si>
    <t>Acid-Test</t>
  </si>
  <si>
    <t>Working</t>
  </si>
  <si>
    <t>Received from sale of merchandise</t>
  </si>
  <si>
    <t>Transaction</t>
  </si>
  <si>
    <t>Assets</t>
  </si>
  <si>
    <t>Liabilities</t>
  </si>
  <si>
    <t>Ratio</t>
  </si>
  <si>
    <t>Capital</t>
  </si>
  <si>
    <t>Collected account receivable</t>
  </si>
  <si>
    <t>Beginning</t>
  </si>
  <si>
    <t>Paid account payable</t>
  </si>
  <si>
    <t>Wrote off bad debt</t>
  </si>
  <si>
    <t>Balances</t>
  </si>
  <si>
    <t>Shares of outstanding common stock</t>
  </si>
  <si>
    <t>Paid dividend</t>
  </si>
  <si>
    <t>?</t>
  </si>
  <si>
    <t>Borrowed on 30-day, 10% note</t>
  </si>
  <si>
    <t>Borrowed on long-term secured note</t>
  </si>
  <si>
    <t>Bought machinery</t>
  </si>
  <si>
    <t>Income Statement</t>
  </si>
  <si>
    <t>Sales</t>
  </si>
  <si>
    <t>Ratios</t>
  </si>
  <si>
    <t>to 1</t>
  </si>
  <si>
    <t>Gross profit</t>
  </si>
  <si>
    <t>days</t>
  </si>
  <si>
    <t>Operating expenses</t>
  </si>
  <si>
    <t>times</t>
  </si>
  <si>
    <t>Interest expense</t>
  </si>
  <si>
    <t>Income before taxes</t>
  </si>
  <si>
    <t>Income taxes</t>
  </si>
  <si>
    <t>Net income</t>
  </si>
  <si>
    <t>Balance Sheet</t>
  </si>
  <si>
    <t>Cash</t>
  </si>
  <si>
    <t>Short-term investments</t>
  </si>
  <si>
    <t>Accounts receivable, net</t>
  </si>
  <si>
    <t>Notes receivable (trade)</t>
  </si>
  <si>
    <t>Merchandise inventory</t>
  </si>
  <si>
    <t>Prepaid expenses</t>
  </si>
  <si>
    <t>Plant assets, net</t>
  </si>
  <si>
    <t>Total assets</t>
  </si>
  <si>
    <t>Liabilities and Equity</t>
  </si>
  <si>
    <t xml:space="preserve">Accounts payable </t>
  </si>
  <si>
    <t>Accrued wages payable</t>
  </si>
  <si>
    <t>Income taxes payable</t>
  </si>
  <si>
    <t>Long-term note payable, secured</t>
  </si>
  <si>
    <t xml:space="preserve">  by mortgage on plant assets</t>
  </si>
  <si>
    <t>Retained earnings</t>
  </si>
  <si>
    <t>Total liabilities and equity</t>
  </si>
  <si>
    <t>Common stock</t>
  </si>
  <si>
    <t>Cost of goods sold</t>
  </si>
  <si>
    <t>Current Ratios</t>
  </si>
  <si>
    <t>Selling expenses</t>
  </si>
  <si>
    <t>Administrative expenses</t>
  </si>
  <si>
    <t>Total expenses</t>
  </si>
  <si>
    <t>Common-Size Comparative Income Statement</t>
  </si>
  <si>
    <t>Current assets</t>
  </si>
  <si>
    <t>Long-term investments</t>
  </si>
  <si>
    <t>Current liabilities</t>
  </si>
  <si>
    <t>Other contributed capital</t>
  </si>
  <si>
    <t>Balance Sheet Data in Trend Percentages</t>
  </si>
  <si>
    <t>Check figure:</t>
  </si>
  <si>
    <t>Part 4:  Comment on any significant relations revealed</t>
  </si>
  <si>
    <t xml:space="preserve">            by the ratios and percents computed.</t>
  </si>
  <si>
    <t>Declared per share cash dividend</t>
  </si>
  <si>
    <t>Check figures:</t>
  </si>
  <si>
    <t xml:space="preserve">May 22: </t>
  </si>
  <si>
    <t>Current ratio</t>
  </si>
  <si>
    <t>Acid-test</t>
  </si>
  <si>
    <t>Working capital</t>
  </si>
  <si>
    <t>Inventory</t>
  </si>
  <si>
    <t>Acid-test ratio</t>
  </si>
  <si>
    <t>Inventory turnover</t>
  </si>
  <si>
    <t>(1) Current ratio:</t>
  </si>
  <si>
    <t>(2) Acid-test ratio:</t>
  </si>
  <si>
    <t>(3) Days' sales uncollected:</t>
  </si>
  <si>
    <t>(4) Inventory turnover:</t>
  </si>
  <si>
    <t>(5) Days' sales in inventory:</t>
  </si>
  <si>
    <t>(7) Times interest earned:</t>
  </si>
  <si>
    <t>(9) Total asset turnover:</t>
  </si>
  <si>
    <t>(10) Return on total assets:</t>
  </si>
  <si>
    <t>(11) Return on common stockholders' equity:</t>
  </si>
  <si>
    <t>Other paid-in capital</t>
  </si>
  <si>
    <t>May 29:</t>
  </si>
  <si>
    <t>December 31, 2010:</t>
  </si>
  <si>
    <t>Comparative Balance Sheets</t>
  </si>
  <si>
    <t>Plant Assets</t>
  </si>
  <si>
    <t>Liabilities &amp; Equity</t>
  </si>
  <si>
    <t>December 31, 2012, 2011, and 2010</t>
  </si>
  <si>
    <t>(3) 2012, Total assets trend</t>
  </si>
  <si>
    <t>BENNINGTON COMPANY</t>
  </si>
  <si>
    <t>December 31, 2012:</t>
  </si>
  <si>
    <t>December 31, 2011:</t>
  </si>
  <si>
    <t>For Years Ended December 31, 2012, 2011, and 2010</t>
  </si>
  <si>
    <t>December 31,  2012, 2011, and 2010</t>
  </si>
  <si>
    <t>PARK CORPORATION</t>
  </si>
  <si>
    <t>Purchased merchandise on credit</t>
  </si>
  <si>
    <t>McCORD CORPORATION</t>
  </si>
  <si>
    <t>For Year Ended December 31, 2011</t>
  </si>
  <si>
    <t>December 31, 2011</t>
  </si>
  <si>
    <t>Balances on December 31, 2010:</t>
  </si>
  <si>
    <t>Comparative Income Statements</t>
  </si>
  <si>
    <t>Plant assets, Net</t>
  </si>
  <si>
    <t>(6) Debt-to-equity ratio:</t>
  </si>
  <si>
    <t>(8) Profit margin ratio:</t>
  </si>
  <si>
    <t>Given Data P13-04A:</t>
  </si>
  <si>
    <t>Problem 13-04A</t>
  </si>
  <si>
    <t>Given Data P13-03A:</t>
  </si>
  <si>
    <t>Problem 13-03A</t>
  </si>
  <si>
    <t>Given Data P13-01A:</t>
  </si>
  <si>
    <t>Problem 13-01A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</si>
</sst>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0.0"/>
    <numFmt numFmtId="175" formatCode="0.0000000000"/>
    <numFmt numFmtId="176" formatCode="0.00000000000000000000"/>
    <numFmt numFmtId="177" formatCode="0.0000000000000000000000000%"/>
    <numFmt numFmtId="178" formatCode="0.00000000000000000000%"/>
    <numFmt numFmtId="179" formatCode="0.0000000000000%"/>
    <numFmt numFmtId="180" formatCode="#,##0.00000000000000000000_);[Red]\(#,##0.00000000000000000000\)"/>
    <numFmt numFmtId="181" formatCode="#,##0.000_);\(#,##0.000\)"/>
    <numFmt numFmtId="182" formatCode="#,##0.0_);\(#,##0.0\)"/>
    <numFmt numFmtId="183" formatCode="#,##0.0_);[Red]\(#,##0.0\)"/>
    <numFmt numFmtId="184" formatCode="#,##0.000_);[Red]\(#,##0.000\)"/>
    <numFmt numFmtId="185" formatCode="_(* #,##0.0_);_(* \(#,##0.0\);_(* &quot;-&quot;?_);_(@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4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7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44" applyNumberFormat="1" applyFont="1" applyFill="1" applyBorder="1" applyAlignment="1" applyProtection="1">
      <alignment/>
      <protection/>
    </xf>
    <xf numFmtId="10" fontId="0" fillId="2" borderId="0" xfId="59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169" fontId="0" fillId="2" borderId="0" xfId="44" applyNumberFormat="1" applyFont="1" applyFill="1" applyBorder="1" applyAlignment="1">
      <alignment/>
    </xf>
    <xf numFmtId="167" fontId="0" fillId="2" borderId="0" xfId="42" applyNumberFormat="1" applyFont="1" applyFill="1" applyBorder="1" applyAlignment="1" applyProtection="1">
      <alignment/>
      <protection/>
    </xf>
    <xf numFmtId="1" fontId="0" fillId="2" borderId="0" xfId="44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67" fontId="0" fillId="2" borderId="0" xfId="42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67" fontId="0" fillId="2" borderId="0" xfId="42" applyNumberFormat="1" applyFont="1" applyFill="1" applyBorder="1" applyAlignment="1" applyProtection="1">
      <alignment horizontal="centerContinuous"/>
      <protection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165" fontId="0" fillId="2" borderId="0" xfId="0" applyNumberFormat="1" applyFont="1" applyFill="1" applyAlignment="1" applyProtection="1">
      <alignment horizontal="center"/>
      <protection/>
    </xf>
    <xf numFmtId="165" fontId="0" fillId="2" borderId="0" xfId="0" applyNumberFormat="1" applyFont="1" applyFill="1" applyAlignment="1">
      <alignment horizontal="center"/>
    </xf>
    <xf numFmtId="166" fontId="0" fillId="2" borderId="0" xfId="42" applyNumberFormat="1" applyFont="1" applyFill="1" applyAlignment="1">
      <alignment/>
    </xf>
    <xf numFmtId="167" fontId="0" fillId="2" borderId="0" xfId="42" applyNumberFormat="1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 horizontal="left"/>
      <protection/>
    </xf>
    <xf numFmtId="10" fontId="0" fillId="2" borderId="0" xfId="59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170" fontId="0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1" fontId="7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37" fontId="9" fillId="2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 applyProtection="1">
      <alignment/>
      <protection/>
    </xf>
    <xf numFmtId="41" fontId="0" fillId="2" borderId="10" xfId="42" applyNumberFormat="1" applyFont="1" applyFill="1" applyBorder="1" applyAlignment="1">
      <alignment/>
    </xf>
    <xf numFmtId="41" fontId="0" fillId="2" borderId="10" xfId="42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0" xfId="44" applyNumberFormat="1" applyFont="1" applyFill="1" applyBorder="1" applyAlignment="1" applyProtection="1">
      <alignment/>
      <protection/>
    </xf>
    <xf numFmtId="42" fontId="0" fillId="2" borderId="11" xfId="44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43" fontId="9" fillId="2" borderId="0" xfId="0" applyNumberFormat="1" applyFont="1" applyFill="1" applyAlignment="1">
      <alignment horizontal="center"/>
    </xf>
    <xf numFmtId="43" fontId="0" fillId="2" borderId="0" xfId="0" applyNumberFormat="1" applyFont="1" applyFill="1" applyAlignment="1" applyProtection="1">
      <alignment/>
      <protection/>
    </xf>
    <xf numFmtId="41" fontId="9" fillId="2" borderId="0" xfId="0" applyNumberFormat="1" applyFont="1" applyFill="1" applyAlignment="1">
      <alignment horizontal="center"/>
    </xf>
    <xf numFmtId="41" fontId="0" fillId="2" borderId="0" xfId="0" applyNumberFormat="1" applyFont="1" applyFill="1" applyAlignment="1" applyProtection="1">
      <alignment/>
      <protection/>
    </xf>
    <xf numFmtId="42" fontId="0" fillId="2" borderId="0" xfId="42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 horizontal="center"/>
    </xf>
    <xf numFmtId="43" fontId="0" fillId="2" borderId="0" xfId="42" applyNumberFormat="1" applyFont="1" applyFill="1" applyBorder="1" applyAlignment="1">
      <alignment/>
    </xf>
    <xf numFmtId="43" fontId="0" fillId="2" borderId="0" xfId="42" applyNumberFormat="1" applyFont="1" applyFill="1" applyBorder="1" applyAlignment="1" applyProtection="1">
      <alignment/>
      <protection/>
    </xf>
    <xf numFmtId="41" fontId="0" fillId="2" borderId="0" xfId="44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 applyProtection="1">
      <alignment horizontal="centerContinuous"/>
      <protection/>
    </xf>
    <xf numFmtId="185" fontId="0" fillId="2" borderId="0" xfId="42" applyNumberFormat="1" applyFont="1" applyFill="1" applyBorder="1" applyAlignment="1">
      <alignment/>
    </xf>
    <xf numFmtId="41" fontId="0" fillId="2" borderId="10" xfId="44" applyNumberFormat="1" applyFont="1" applyFill="1" applyBorder="1" applyAlignment="1">
      <alignment/>
    </xf>
    <xf numFmtId="41" fontId="0" fillId="2" borderId="10" xfId="44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 applyProtection="1">
      <alignment horizontal="left"/>
      <protection/>
    </xf>
    <xf numFmtId="165" fontId="0" fillId="2" borderId="0" xfId="0" applyNumberFormat="1" applyFont="1" applyFill="1" applyAlignment="1" applyProtection="1">
      <alignment horizontal="left"/>
      <protection/>
    </xf>
    <xf numFmtId="165" fontId="0" fillId="2" borderId="0" xfId="0" applyNumberFormat="1" applyFont="1" applyFill="1" applyAlignment="1">
      <alignment horizontal="left"/>
    </xf>
    <xf numFmtId="0" fontId="9" fillId="2" borderId="0" xfId="0" applyFont="1" applyFill="1" applyBorder="1" applyAlignment="1" applyProtection="1">
      <alignment horizontal="center"/>
      <protection/>
    </xf>
    <xf numFmtId="10" fontId="0" fillId="7" borderId="12" xfId="59" applyNumberFormat="1" applyFont="1" applyFill="1" applyBorder="1" applyAlignment="1" applyProtection="1">
      <alignment/>
      <protection locked="0"/>
    </xf>
    <xf numFmtId="10" fontId="0" fillId="7" borderId="0" xfId="59" applyNumberFormat="1" applyFont="1" applyFill="1" applyBorder="1" applyAlignment="1" applyProtection="1">
      <alignment/>
      <protection locked="0"/>
    </xf>
    <xf numFmtId="10" fontId="0" fillId="7" borderId="13" xfId="59" applyNumberFormat="1" applyFont="1" applyFill="1" applyBorder="1" applyAlignment="1" applyProtection="1">
      <alignment/>
      <protection locked="0"/>
    </xf>
    <xf numFmtId="10" fontId="0" fillId="7" borderId="14" xfId="59" applyNumberFormat="1" applyFont="1" applyFill="1" applyBorder="1" applyAlignment="1" applyProtection="1">
      <alignment/>
      <protection locked="0"/>
    </xf>
    <xf numFmtId="10" fontId="0" fillId="7" borderId="15" xfId="59" applyNumberFormat="1" applyFont="1" applyFill="1" applyBorder="1" applyAlignment="1" applyProtection="1">
      <alignment/>
      <protection locked="0"/>
    </xf>
    <xf numFmtId="10" fontId="0" fillId="7" borderId="16" xfId="59" applyNumberFormat="1" applyFont="1" applyFill="1" applyBorder="1" applyAlignment="1" applyProtection="1">
      <alignment/>
      <protection locked="0"/>
    </xf>
    <xf numFmtId="10" fontId="0" fillId="7" borderId="10" xfId="59" applyNumberFormat="1" applyFont="1" applyFill="1" applyBorder="1" applyAlignment="1" applyProtection="1">
      <alignment/>
      <protection locked="0"/>
    </xf>
    <xf numFmtId="10" fontId="0" fillId="7" borderId="17" xfId="59" applyNumberFormat="1" applyFont="1" applyFill="1" applyBorder="1" applyAlignment="1" applyProtection="1">
      <alignment/>
      <protection locked="0"/>
    </xf>
    <xf numFmtId="10" fontId="0" fillId="7" borderId="11" xfId="59" applyNumberFormat="1" applyFont="1" applyFill="1" applyBorder="1" applyAlignment="1" applyProtection="1">
      <alignment/>
      <protection locked="0"/>
    </xf>
    <xf numFmtId="10" fontId="0" fillId="7" borderId="18" xfId="59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/>
      <protection locked="0"/>
    </xf>
    <xf numFmtId="167" fontId="0" fillId="7" borderId="19" xfId="42" applyNumberFormat="1" applyFont="1" applyFill="1" applyBorder="1" applyAlignment="1" applyProtection="1">
      <alignment/>
      <protection locked="0"/>
    </xf>
    <xf numFmtId="174" fontId="0" fillId="7" borderId="0" xfId="42" applyNumberFormat="1" applyFont="1" applyFill="1" applyAlignment="1" applyProtection="1">
      <alignment/>
      <protection locked="0"/>
    </xf>
    <xf numFmtId="166" fontId="0" fillId="7" borderId="0" xfId="42" applyNumberFormat="1" applyFont="1" applyFill="1" applyAlignment="1" applyProtection="1">
      <alignment/>
      <protection locked="0"/>
    </xf>
    <xf numFmtId="169" fontId="0" fillId="7" borderId="0" xfId="44" applyNumberFormat="1" applyFont="1" applyFill="1" applyBorder="1" applyAlignment="1" applyProtection="1">
      <alignment/>
      <protection locked="0"/>
    </xf>
    <xf numFmtId="169" fontId="0" fillId="7" borderId="19" xfId="44" applyNumberFormat="1" applyFont="1" applyFill="1" applyBorder="1" applyAlignment="1" applyProtection="1">
      <alignment/>
      <protection locked="0"/>
    </xf>
    <xf numFmtId="42" fontId="0" fillId="7" borderId="15" xfId="0" applyNumberFormat="1" applyFont="1" applyFill="1" applyBorder="1" applyAlignment="1" applyProtection="1">
      <alignment/>
      <protection locked="0"/>
    </xf>
    <xf numFmtId="42" fontId="0" fillId="7" borderId="16" xfId="0" applyNumberFormat="1" applyFont="1" applyFill="1" applyBorder="1" applyAlignment="1" applyProtection="1">
      <alignment/>
      <protection locked="0"/>
    </xf>
    <xf numFmtId="42" fontId="0" fillId="7" borderId="20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1" fontId="0" fillId="7" borderId="17" xfId="0" applyNumberFormat="1" applyFont="1" applyFill="1" applyBorder="1" applyAlignment="1" applyProtection="1">
      <alignment/>
      <protection locked="0"/>
    </xf>
    <xf numFmtId="41" fontId="0" fillId="7" borderId="0" xfId="0" applyNumberFormat="1" applyFont="1" applyFill="1" applyAlignment="1" applyProtection="1">
      <alignment/>
      <protection locked="0"/>
    </xf>
    <xf numFmtId="41" fontId="0" fillId="7" borderId="19" xfId="0" applyNumberFormat="1" applyFont="1" applyFill="1" applyBorder="1" applyAlignment="1" applyProtection="1">
      <alignment/>
      <protection locked="0"/>
    </xf>
    <xf numFmtId="41" fontId="0" fillId="7" borderId="14" xfId="0" applyNumberFormat="1" applyFont="1" applyFill="1" applyBorder="1" applyAlignment="1" applyProtection="1">
      <alignment/>
      <protection locked="0"/>
    </xf>
    <xf numFmtId="41" fontId="0" fillId="7" borderId="21" xfId="0" applyNumberFormat="1" applyFont="1" applyFill="1" applyBorder="1" applyAlignment="1" applyProtection="1">
      <alignment/>
      <protection locked="0"/>
    </xf>
    <xf numFmtId="41" fontId="0" fillId="7" borderId="15" xfId="0" applyNumberFormat="1" applyFont="1" applyFill="1" applyBorder="1" applyAlignment="1" applyProtection="1">
      <alignment/>
      <protection locked="0"/>
    </xf>
    <xf numFmtId="41" fontId="0" fillId="7" borderId="16" xfId="0" applyNumberFormat="1" applyFont="1" applyFill="1" applyBorder="1" applyAlignment="1" applyProtection="1">
      <alignment/>
      <protection locked="0"/>
    </xf>
    <xf numFmtId="41" fontId="0" fillId="7" borderId="20" xfId="0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2" fontId="0" fillId="7" borderId="18" xfId="44" applyNumberFormat="1" applyFont="1" applyFill="1" applyBorder="1" applyAlignment="1" applyProtection="1">
      <alignment/>
      <protection locked="0"/>
    </xf>
    <xf numFmtId="43" fontId="0" fillId="7" borderId="19" xfId="0" applyNumberFormat="1" applyFont="1" applyFill="1" applyBorder="1" applyAlignment="1" applyProtection="1">
      <alignment/>
      <protection locked="0"/>
    </xf>
    <xf numFmtId="164" fontId="0" fillId="7" borderId="0" xfId="59" applyNumberFormat="1" applyFont="1" applyFill="1" applyBorder="1" applyAlignment="1" applyProtection="1">
      <alignment/>
      <protection locked="0"/>
    </xf>
    <xf numFmtId="183" fontId="0" fillId="7" borderId="0" xfId="42" applyNumberFormat="1" applyFont="1" applyFill="1" applyBorder="1" applyAlignment="1" applyProtection="1">
      <alignment/>
      <protection locked="0"/>
    </xf>
    <xf numFmtId="40" fontId="0" fillId="7" borderId="0" xfId="42" applyNumberFormat="1" applyFont="1" applyFill="1" applyBorder="1" applyAlignment="1" applyProtection="1">
      <alignment/>
      <protection locked="0"/>
    </xf>
    <xf numFmtId="183" fontId="0" fillId="7" borderId="0" xfId="42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7" fillId="7" borderId="22" xfId="0" applyFont="1" applyFill="1" applyBorder="1" applyAlignment="1" applyProtection="1">
      <alignment/>
      <protection locked="0"/>
    </xf>
    <xf numFmtId="0" fontId="0" fillId="7" borderId="22" xfId="0" applyFont="1" applyFill="1" applyBorder="1" applyAlignment="1" applyProtection="1">
      <alignment/>
      <protection locked="0"/>
    </xf>
    <xf numFmtId="0" fontId="0" fillId="7" borderId="14" xfId="0" applyFont="1" applyFill="1" applyBorder="1" applyAlignment="1" applyProtection="1">
      <alignment/>
      <protection locked="0"/>
    </xf>
    <xf numFmtId="0" fontId="0" fillId="7" borderId="23" xfId="0" applyFont="1" applyFill="1" applyBorder="1" applyAlignment="1" applyProtection="1">
      <alignment/>
      <protection locked="0"/>
    </xf>
    <xf numFmtId="0" fontId="0" fillId="7" borderId="14" xfId="0" applyFont="1" applyFill="1" applyBorder="1" applyAlignment="1" applyProtection="1">
      <alignment/>
      <protection locked="0"/>
    </xf>
    <xf numFmtId="1" fontId="0" fillId="16" borderId="0" xfId="0" applyNumberFormat="1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left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quotePrefix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6" width="12.7109375" style="3" customWidth="1"/>
    <col min="7" max="7" width="2.7109375" style="3" customWidth="1"/>
    <col min="8" max="33" width="12.7109375" style="3" customWidth="1"/>
    <col min="34" max="16384" width="9.140625" style="3" customWidth="1"/>
  </cols>
  <sheetData>
    <row r="1" spans="3:5" ht="12.75">
      <c r="C1" s="1" t="s">
        <v>0</v>
      </c>
      <c r="D1" s="115"/>
      <c r="E1" s="115"/>
    </row>
    <row r="2" spans="3:5" ht="12.75">
      <c r="C2" s="1" t="s">
        <v>1</v>
      </c>
      <c r="D2" s="115"/>
      <c r="E2" s="115"/>
    </row>
    <row r="3" spans="3:5" ht="12.75">
      <c r="C3" s="2"/>
      <c r="D3" s="116" t="s">
        <v>118</v>
      </c>
      <c r="E3" s="116"/>
    </row>
    <row r="4" ht="12.75"/>
    <row r="5" spans="1:7" ht="12.75">
      <c r="A5" s="113" t="s">
        <v>98</v>
      </c>
      <c r="B5" s="113"/>
      <c r="C5" s="113"/>
      <c r="D5" s="113"/>
      <c r="E5" s="113"/>
      <c r="F5" s="47"/>
      <c r="G5" s="36"/>
    </row>
    <row r="6" spans="1:7" ht="12.75">
      <c r="A6" s="114" t="s">
        <v>59</v>
      </c>
      <c r="B6" s="114"/>
      <c r="C6" s="114"/>
      <c r="D6" s="114"/>
      <c r="E6" s="114"/>
      <c r="F6" s="47"/>
      <c r="G6" s="36"/>
    </row>
    <row r="7" spans="1:7" ht="12.75">
      <c r="A7" s="27"/>
      <c r="B7" s="27"/>
      <c r="C7" s="27"/>
      <c r="D7" s="27"/>
      <c r="E7" s="27"/>
      <c r="F7" s="47"/>
      <c r="G7" s="36"/>
    </row>
    <row r="8" spans="1:7" ht="12.75">
      <c r="A8" s="28"/>
      <c r="B8" s="28"/>
      <c r="C8" s="49" t="s">
        <v>13</v>
      </c>
      <c r="D8" s="49" t="s">
        <v>14</v>
      </c>
      <c r="E8" s="49" t="s">
        <v>15</v>
      </c>
      <c r="F8" s="47"/>
      <c r="G8" s="36"/>
    </row>
    <row r="9" spans="1:7" ht="12.75">
      <c r="A9" s="75" t="s">
        <v>99</v>
      </c>
      <c r="B9" s="29"/>
      <c r="C9" s="92"/>
      <c r="D9" s="93"/>
      <c r="E9" s="90"/>
      <c r="F9" s="41">
        <f>IF(E9="","",IF(E9=2.4,"«- Correct!","«- Try again!"))</f>
      </c>
      <c r="G9" s="36"/>
    </row>
    <row r="10" spans="1:7" ht="12.75">
      <c r="A10" s="76"/>
      <c r="B10" s="30"/>
      <c r="C10" s="27"/>
      <c r="D10" s="27"/>
      <c r="E10" s="31"/>
      <c r="F10" s="47"/>
      <c r="G10" s="36"/>
    </row>
    <row r="11" spans="1:7" ht="12.75">
      <c r="A11" s="75" t="s">
        <v>100</v>
      </c>
      <c r="B11" s="29"/>
      <c r="C11" s="88"/>
      <c r="D11" s="89"/>
      <c r="E11" s="91"/>
      <c r="F11" s="41">
        <f>IF(E11="","",IF(E11=1.9,"«- Correct!","«- Try again!"))</f>
      </c>
      <c r="G11" s="36"/>
    </row>
    <row r="12" spans="1:7" ht="12.75">
      <c r="A12" s="76"/>
      <c r="B12" s="30"/>
      <c r="C12" s="32"/>
      <c r="D12" s="32"/>
      <c r="E12" s="31"/>
      <c r="F12" s="47"/>
      <c r="G12" s="36"/>
    </row>
    <row r="13" spans="1:7" ht="12.75">
      <c r="A13" s="75" t="s">
        <v>92</v>
      </c>
      <c r="B13" s="29"/>
      <c r="C13" s="88"/>
      <c r="D13" s="89"/>
      <c r="E13" s="90"/>
      <c r="F13" s="41">
        <f>IF(E13="","",IF(E13=2.6,"«- Correct!","«- Try again!"))</f>
      </c>
      <c r="G13" s="36"/>
    </row>
    <row r="14" spans="1:7" ht="12.75">
      <c r="A14" s="27"/>
      <c r="B14" s="27"/>
      <c r="C14" s="27"/>
      <c r="D14" s="27"/>
      <c r="E14" s="27"/>
      <c r="F14" s="36"/>
      <c r="G14" s="36"/>
    </row>
    <row r="15" spans="1:5" ht="12.75">
      <c r="A15" s="8"/>
      <c r="B15" s="8"/>
      <c r="C15" s="8"/>
      <c r="D15" s="8"/>
      <c r="E15" s="8"/>
    </row>
    <row r="16" spans="1:7" ht="12.75">
      <c r="A16" s="113" t="s">
        <v>98</v>
      </c>
      <c r="B16" s="113"/>
      <c r="C16" s="113"/>
      <c r="D16" s="113"/>
      <c r="E16" s="113"/>
      <c r="F16" s="36"/>
      <c r="G16" s="36"/>
    </row>
    <row r="17" spans="1:7" ht="12.75">
      <c r="A17" s="114" t="s">
        <v>63</v>
      </c>
      <c r="B17" s="114"/>
      <c r="C17" s="114"/>
      <c r="D17" s="114"/>
      <c r="E17" s="114"/>
      <c r="F17" s="36"/>
      <c r="G17" s="36"/>
    </row>
    <row r="18" spans="1:7" ht="12.75">
      <c r="A18" s="114" t="s">
        <v>101</v>
      </c>
      <c r="B18" s="114"/>
      <c r="C18" s="114"/>
      <c r="D18" s="114"/>
      <c r="E18" s="114"/>
      <c r="F18" s="36"/>
      <c r="G18" s="36"/>
    </row>
    <row r="19" spans="1:7" ht="12.75">
      <c r="A19" s="27"/>
      <c r="B19" s="27"/>
      <c r="C19" s="27"/>
      <c r="D19" s="27"/>
      <c r="E19" s="27"/>
      <c r="F19" s="36"/>
      <c r="G19" s="36"/>
    </row>
    <row r="20" spans="1:7" ht="12.75">
      <c r="A20" s="27"/>
      <c r="B20" s="27"/>
      <c r="C20" s="50">
        <v>2012</v>
      </c>
      <c r="D20" s="50">
        <v>2011</v>
      </c>
      <c r="E20" s="50">
        <v>2010</v>
      </c>
      <c r="F20" s="36"/>
      <c r="G20" s="36"/>
    </row>
    <row r="21" spans="1:7" ht="12.75">
      <c r="A21" s="33" t="s">
        <v>29</v>
      </c>
      <c r="B21" s="33"/>
      <c r="C21" s="82"/>
      <c r="D21" s="83"/>
      <c r="E21" s="82"/>
      <c r="F21" s="36"/>
      <c r="G21" s="36"/>
    </row>
    <row r="22" spans="1:7" ht="12.75">
      <c r="A22" s="33" t="s">
        <v>58</v>
      </c>
      <c r="B22" s="33"/>
      <c r="C22" s="84"/>
      <c r="D22" s="85"/>
      <c r="E22" s="84"/>
      <c r="F22" s="36"/>
      <c r="G22" s="36"/>
    </row>
    <row r="23" spans="1:7" ht="12.75">
      <c r="A23" s="33" t="s">
        <v>32</v>
      </c>
      <c r="B23" s="33"/>
      <c r="C23" s="84"/>
      <c r="D23" s="85"/>
      <c r="E23" s="84"/>
      <c r="F23" s="36"/>
      <c r="G23" s="36"/>
    </row>
    <row r="24" spans="1:7" ht="12.75">
      <c r="A24" s="33" t="s">
        <v>60</v>
      </c>
      <c r="B24" s="33"/>
      <c r="C24" s="82"/>
      <c r="D24" s="83"/>
      <c r="E24" s="82"/>
      <c r="F24" s="36"/>
      <c r="G24" s="36"/>
    </row>
    <row r="25" spans="1:7" ht="12.75">
      <c r="A25" s="33" t="s">
        <v>61</v>
      </c>
      <c r="B25" s="33"/>
      <c r="C25" s="84"/>
      <c r="D25" s="85"/>
      <c r="E25" s="84"/>
      <c r="F25" s="36"/>
      <c r="G25" s="36"/>
    </row>
    <row r="26" spans="1:7" ht="12.75">
      <c r="A26" s="33" t="s">
        <v>62</v>
      </c>
      <c r="B26" s="33"/>
      <c r="C26" s="84"/>
      <c r="D26" s="85"/>
      <c r="E26" s="84"/>
      <c r="F26" s="36"/>
      <c r="G26" s="36"/>
    </row>
    <row r="27" spans="1:7" ht="12.75">
      <c r="A27" s="33" t="s">
        <v>37</v>
      </c>
      <c r="B27" s="33"/>
      <c r="C27" s="82"/>
      <c r="D27" s="83"/>
      <c r="E27" s="82"/>
      <c r="F27" s="36"/>
      <c r="G27" s="36"/>
    </row>
    <row r="28" spans="1:7" ht="12.75">
      <c r="A28" s="33" t="s">
        <v>38</v>
      </c>
      <c r="B28" s="33"/>
      <c r="C28" s="84"/>
      <c r="D28" s="85"/>
      <c r="E28" s="84"/>
      <c r="F28" s="36"/>
      <c r="G28" s="36"/>
    </row>
    <row r="29" spans="1:7" ht="13.5" thickBot="1">
      <c r="A29" s="33" t="s">
        <v>39</v>
      </c>
      <c r="B29" s="33"/>
      <c r="C29" s="86"/>
      <c r="D29" s="87"/>
      <c r="E29" s="86"/>
      <c r="F29" s="36"/>
      <c r="G29" s="36"/>
    </row>
    <row r="30" spans="1:7" ht="13.5" thickTop="1">
      <c r="A30" s="27"/>
      <c r="B30" s="27"/>
      <c r="C30" s="77">
        <f>IF(C29="","",IF(AND(C29&gt;=0.13539,C29&lt;=0.1354),"Correct!","Try again!"))</f>
      </c>
      <c r="D30" s="77">
        <f>IF(D29="","",IF(AND(D29&gt;=0.1185,D29&lt;=0.1185),"Correct!","Try again!"))</f>
      </c>
      <c r="E30" s="77">
        <f>IF(E29="","",IF(AND(E29&gt;=0.116,E29&lt;=0.116),"Correct!","Try again!"))</f>
      </c>
      <c r="F30" s="36"/>
      <c r="G30" s="36"/>
    </row>
    <row r="31" spans="1:5" ht="12.75">
      <c r="A31"/>
      <c r="B31"/>
      <c r="C31"/>
      <c r="D31"/>
      <c r="E31"/>
    </row>
    <row r="32" spans="1:7" ht="12.75">
      <c r="A32" s="113" t="s">
        <v>98</v>
      </c>
      <c r="B32" s="113"/>
      <c r="C32" s="113"/>
      <c r="D32" s="113"/>
      <c r="E32" s="113"/>
      <c r="F32" s="113"/>
      <c r="G32" s="113"/>
    </row>
    <row r="33" spans="1:7" ht="12.75">
      <c r="A33" s="114" t="s">
        <v>68</v>
      </c>
      <c r="B33" s="114"/>
      <c r="C33" s="114"/>
      <c r="D33" s="114"/>
      <c r="E33" s="114"/>
      <c r="F33" s="114"/>
      <c r="G33" s="114"/>
    </row>
    <row r="34" spans="1:7" ht="12.75">
      <c r="A34" s="114" t="s">
        <v>102</v>
      </c>
      <c r="B34" s="114"/>
      <c r="C34" s="114"/>
      <c r="D34" s="114"/>
      <c r="E34" s="114"/>
      <c r="F34" s="114"/>
      <c r="G34" s="114"/>
    </row>
    <row r="35" spans="1:7" ht="12.75">
      <c r="A35" s="27"/>
      <c r="B35" s="27"/>
      <c r="C35" s="27"/>
      <c r="D35" s="27"/>
      <c r="E35" s="27"/>
      <c r="F35" s="38"/>
      <c r="G35" s="36"/>
    </row>
    <row r="36" spans="1:7" ht="12.75">
      <c r="A36" s="27"/>
      <c r="B36" s="27"/>
      <c r="C36" s="50">
        <v>2012</v>
      </c>
      <c r="D36" s="50">
        <v>2011</v>
      </c>
      <c r="E36" s="50">
        <v>2010</v>
      </c>
      <c r="F36" s="38"/>
      <c r="G36" s="36"/>
    </row>
    <row r="37" spans="1:7" ht="12.75">
      <c r="A37" s="46" t="s">
        <v>13</v>
      </c>
      <c r="B37" s="46"/>
      <c r="C37" s="27"/>
      <c r="D37" s="27"/>
      <c r="E37" s="27"/>
      <c r="F37" s="38"/>
      <c r="G37" s="36"/>
    </row>
    <row r="38" spans="1:7" ht="12.75">
      <c r="A38" s="33" t="s">
        <v>64</v>
      </c>
      <c r="B38" s="33"/>
      <c r="C38" s="78"/>
      <c r="D38" s="78"/>
      <c r="E38" s="79"/>
      <c r="F38" s="36"/>
      <c r="G38" s="36"/>
    </row>
    <row r="39" spans="1:7" ht="12.75">
      <c r="A39" s="33" t="s">
        <v>65</v>
      </c>
      <c r="B39" s="33"/>
      <c r="C39" s="80"/>
      <c r="D39" s="80"/>
      <c r="E39" s="81"/>
      <c r="F39" s="36"/>
      <c r="G39" s="36"/>
    </row>
    <row r="40" spans="1:7" ht="12.75">
      <c r="A40" s="33" t="s">
        <v>94</v>
      </c>
      <c r="B40" s="33"/>
      <c r="C40" s="80"/>
      <c r="D40" s="80"/>
      <c r="E40" s="81"/>
      <c r="F40" s="36"/>
      <c r="G40" s="36"/>
    </row>
    <row r="41" spans="1:7" ht="12.75">
      <c r="A41" s="33" t="s">
        <v>48</v>
      </c>
      <c r="B41" s="33"/>
      <c r="C41" s="79"/>
      <c r="D41" s="79"/>
      <c r="E41" s="79"/>
      <c r="F41" s="36"/>
      <c r="G41" s="36"/>
    </row>
    <row r="42" spans="1:7" ht="12.75">
      <c r="A42" s="27"/>
      <c r="B42" s="27"/>
      <c r="C42" s="14"/>
      <c r="D42" s="14"/>
      <c r="E42" s="14"/>
      <c r="F42" s="36"/>
      <c r="G42" s="36"/>
    </row>
    <row r="43" spans="1:7" ht="12.75">
      <c r="A43" s="34" t="s">
        <v>95</v>
      </c>
      <c r="B43" s="34"/>
      <c r="C43" s="35"/>
      <c r="D43" s="35"/>
      <c r="E43" s="35"/>
      <c r="F43" s="36"/>
      <c r="G43" s="36"/>
    </row>
    <row r="44" spans="1:7" ht="12.75">
      <c r="A44" s="33" t="s">
        <v>66</v>
      </c>
      <c r="B44" s="33"/>
      <c r="C44" s="78"/>
      <c r="D44" s="78"/>
      <c r="E44" s="79"/>
      <c r="F44" s="36"/>
      <c r="G44" s="36"/>
    </row>
    <row r="45" spans="1:7" ht="12.75">
      <c r="A45" s="33" t="s">
        <v>57</v>
      </c>
      <c r="B45" s="33"/>
      <c r="C45" s="80"/>
      <c r="D45" s="80"/>
      <c r="E45" s="81"/>
      <c r="F45" s="36"/>
      <c r="G45" s="36"/>
    </row>
    <row r="46" spans="1:7" ht="12.75">
      <c r="A46" s="33" t="s">
        <v>67</v>
      </c>
      <c r="B46" s="33"/>
      <c r="C46" s="80"/>
      <c r="D46" s="80"/>
      <c r="E46" s="81"/>
      <c r="F46" s="36"/>
      <c r="G46" s="36"/>
    </row>
    <row r="47" spans="1:7" ht="12.75">
      <c r="A47" s="33" t="s">
        <v>55</v>
      </c>
      <c r="B47" s="33"/>
      <c r="C47" s="80"/>
      <c r="D47" s="80"/>
      <c r="E47" s="81"/>
      <c r="F47" s="36"/>
      <c r="G47" s="36"/>
    </row>
    <row r="48" spans="1:7" ht="12.75">
      <c r="A48" s="33" t="s">
        <v>56</v>
      </c>
      <c r="B48" s="33"/>
      <c r="C48" s="78"/>
      <c r="D48" s="78"/>
      <c r="E48" s="79"/>
      <c r="F48" s="36"/>
      <c r="G48" s="36"/>
    </row>
    <row r="49" spans="1:7" ht="12.75">
      <c r="A49" s="38"/>
      <c r="B49" s="38"/>
      <c r="C49" s="38"/>
      <c r="D49" s="38"/>
      <c r="E49" s="38"/>
      <c r="F49" s="38"/>
      <c r="G49" s="36"/>
    </row>
    <row r="50" spans="1:6" ht="12.75">
      <c r="A50"/>
      <c r="B50"/>
      <c r="C50"/>
      <c r="D50"/>
      <c r="E50"/>
      <c r="F50"/>
    </row>
    <row r="51" spans="1:7" ht="12.75">
      <c r="A51" s="36" t="s">
        <v>70</v>
      </c>
      <c r="B51" s="36"/>
      <c r="C51" s="36"/>
      <c r="D51" s="36"/>
      <c r="E51" s="36"/>
      <c r="F51" s="36"/>
      <c r="G51" s="36"/>
    </row>
    <row r="52" spans="1:7" ht="12.75">
      <c r="A52" s="36" t="s">
        <v>71</v>
      </c>
      <c r="B52" s="36"/>
      <c r="C52" s="36"/>
      <c r="D52" s="36"/>
      <c r="E52" s="36"/>
      <c r="F52" s="36"/>
      <c r="G52" s="36"/>
    </row>
    <row r="53" spans="1:7" ht="12.75">
      <c r="A53" s="36"/>
      <c r="B53" s="36"/>
      <c r="C53" s="36"/>
      <c r="D53" s="36"/>
      <c r="E53" s="36"/>
      <c r="F53" s="36"/>
      <c r="G53" s="36"/>
    </row>
    <row r="54" spans="1:7" ht="12.75">
      <c r="A54" s="117"/>
      <c r="B54" s="117"/>
      <c r="C54" s="118"/>
      <c r="D54" s="118"/>
      <c r="E54" s="118"/>
      <c r="F54" s="118"/>
      <c r="G54" s="36"/>
    </row>
    <row r="55" spans="1:7" ht="12.75">
      <c r="A55" s="118"/>
      <c r="B55" s="118"/>
      <c r="C55" s="118"/>
      <c r="D55" s="118"/>
      <c r="E55" s="118"/>
      <c r="F55" s="118"/>
      <c r="G55" s="36"/>
    </row>
    <row r="56" spans="1:7" ht="12.75">
      <c r="A56" s="118"/>
      <c r="B56" s="118"/>
      <c r="C56" s="118"/>
      <c r="D56" s="118"/>
      <c r="E56" s="118"/>
      <c r="F56" s="118"/>
      <c r="G56" s="36"/>
    </row>
    <row r="57" spans="1:7" ht="12.75">
      <c r="A57" s="119"/>
      <c r="B57" s="119"/>
      <c r="C57" s="119"/>
      <c r="D57" s="119"/>
      <c r="E57" s="119"/>
      <c r="F57" s="119"/>
      <c r="G57" s="36"/>
    </row>
    <row r="58" spans="1:7" ht="12.75">
      <c r="A58" s="119"/>
      <c r="B58" s="119"/>
      <c r="C58" s="119"/>
      <c r="D58" s="119"/>
      <c r="E58" s="119"/>
      <c r="F58" s="119"/>
      <c r="G58" s="36"/>
    </row>
    <row r="59" spans="1:7" ht="12.75">
      <c r="A59" s="119"/>
      <c r="B59" s="119"/>
      <c r="C59" s="119"/>
      <c r="D59" s="119"/>
      <c r="E59" s="119"/>
      <c r="F59" s="119"/>
      <c r="G59" s="36"/>
    </row>
    <row r="60" spans="1:7" ht="12.75">
      <c r="A60" s="119"/>
      <c r="B60" s="119"/>
      <c r="C60" s="119"/>
      <c r="D60" s="119"/>
      <c r="E60" s="119"/>
      <c r="F60" s="119"/>
      <c r="G60" s="36"/>
    </row>
    <row r="61" spans="1:7" ht="12.75">
      <c r="A61" s="119"/>
      <c r="B61" s="119"/>
      <c r="C61" s="119"/>
      <c r="D61" s="119"/>
      <c r="E61" s="119"/>
      <c r="F61" s="119"/>
      <c r="G61" s="36"/>
    </row>
    <row r="62" spans="1:7" ht="12.75">
      <c r="A62" s="121"/>
      <c r="B62" s="119"/>
      <c r="C62" s="119"/>
      <c r="D62" s="119"/>
      <c r="E62" s="119"/>
      <c r="F62" s="119"/>
      <c r="G62" s="36"/>
    </row>
    <row r="63" spans="1:7" ht="12.75">
      <c r="A63" s="121"/>
      <c r="B63" s="119"/>
      <c r="C63" s="119"/>
      <c r="D63" s="119"/>
      <c r="E63" s="119"/>
      <c r="F63" s="119"/>
      <c r="G63" s="36"/>
    </row>
    <row r="64" spans="1:7" ht="12.75">
      <c r="A64" s="119"/>
      <c r="B64" s="119"/>
      <c r="C64" s="119"/>
      <c r="D64" s="119"/>
      <c r="E64" s="119"/>
      <c r="F64" s="119"/>
      <c r="G64" s="36"/>
    </row>
    <row r="65" spans="1:7" ht="12.75">
      <c r="A65" s="119"/>
      <c r="B65" s="119"/>
      <c r="C65" s="119"/>
      <c r="D65" s="119"/>
      <c r="E65" s="119"/>
      <c r="F65" s="119"/>
      <c r="G65" s="36"/>
    </row>
    <row r="66" spans="1:7" ht="12.75">
      <c r="A66" s="119"/>
      <c r="B66" s="119"/>
      <c r="C66" s="119"/>
      <c r="D66" s="119"/>
      <c r="E66" s="119"/>
      <c r="F66" s="119"/>
      <c r="G66" s="36"/>
    </row>
    <row r="67" spans="1:7" ht="12.75">
      <c r="A67" s="119"/>
      <c r="B67" s="119"/>
      <c r="C67" s="119"/>
      <c r="D67" s="119"/>
      <c r="E67" s="119"/>
      <c r="F67" s="119"/>
      <c r="G67" s="36"/>
    </row>
    <row r="68" spans="1:7" ht="12.75">
      <c r="A68" s="119"/>
      <c r="B68" s="119"/>
      <c r="C68" s="119"/>
      <c r="D68" s="119"/>
      <c r="E68" s="119"/>
      <c r="F68" s="119"/>
      <c r="G68" s="36"/>
    </row>
    <row r="69" spans="1:7" ht="12.75">
      <c r="A69" s="119"/>
      <c r="B69" s="119"/>
      <c r="C69" s="119"/>
      <c r="D69" s="119"/>
      <c r="E69" s="119"/>
      <c r="F69" s="119"/>
      <c r="G69" s="36"/>
    </row>
    <row r="70" spans="1:7" ht="12.75">
      <c r="A70" s="119"/>
      <c r="B70" s="119"/>
      <c r="C70" s="119"/>
      <c r="D70" s="119"/>
      <c r="E70" s="119"/>
      <c r="F70" s="119"/>
      <c r="G70" s="36"/>
    </row>
    <row r="71" spans="1:7" ht="12.75">
      <c r="A71" s="119"/>
      <c r="B71" s="119"/>
      <c r="C71" s="119"/>
      <c r="D71" s="119"/>
      <c r="E71" s="119"/>
      <c r="F71" s="119"/>
      <c r="G71" s="36"/>
    </row>
    <row r="72" spans="1:7" ht="12.75">
      <c r="A72" s="120"/>
      <c r="B72" s="120"/>
      <c r="C72" s="120"/>
      <c r="D72" s="120"/>
      <c r="E72" s="120"/>
      <c r="F72" s="120"/>
      <c r="G72" s="36"/>
    </row>
    <row r="73" spans="1:7" ht="12.75">
      <c r="A73" s="38"/>
      <c r="B73" s="38"/>
      <c r="C73" s="38"/>
      <c r="D73" s="38"/>
      <c r="E73" s="38"/>
      <c r="F73" s="38"/>
      <c r="G73" s="36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7" spans="5:6" ht="12.75">
      <c r="E87" s="4"/>
      <c r="F87" s="4"/>
    </row>
  </sheetData>
  <sheetProtection password="C690" sheet="1" objects="1" scenarios="1" selectLockedCells="1"/>
  <mergeCells count="30">
    <mergeCell ref="A72:F72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54:F54"/>
    <mergeCell ref="A55:F55"/>
    <mergeCell ref="A56:F56"/>
    <mergeCell ref="A71:F71"/>
    <mergeCell ref="A66:F66"/>
    <mergeCell ref="A67:F67"/>
    <mergeCell ref="A68:F68"/>
    <mergeCell ref="A69:F69"/>
    <mergeCell ref="A70:F70"/>
    <mergeCell ref="D1:E1"/>
    <mergeCell ref="D3:E3"/>
    <mergeCell ref="A6:E6"/>
    <mergeCell ref="A5:E5"/>
    <mergeCell ref="A32:G32"/>
    <mergeCell ref="A33:G33"/>
    <mergeCell ref="A34:G34"/>
    <mergeCell ref="D2:E2"/>
    <mergeCell ref="A18:E18"/>
    <mergeCell ref="A17:E17"/>
    <mergeCell ref="A16:E16"/>
  </mergeCells>
  <dataValidations count="15">
    <dataValidation errorStyle="warning" type="decimal" operator="equal" allowBlank="1" showInputMessage="1" showErrorMessage="1" errorTitle="Incorrect Entry" error="Please try again!" sqref="C42:C43 E38:E48 D42:D43">
      <formula1>1</formula1>
    </dataValidation>
    <dataValidation errorStyle="warning" type="decimal" operator="equal" allowBlank="1" showInputMessage="1" showErrorMessage="1" errorTitle="Incorrect Entry" error="Please try again!" sqref="C38">
      <formula1>0.9572</formula1>
    </dataValidation>
    <dataValidation errorStyle="warning" type="decimal" operator="equal" allowBlank="1" showInputMessage="1" showErrorMessage="1" errorTitle="Incorrect Entry" error="Please try again!" sqref="C39">
      <formula1>0</formula1>
    </dataValidation>
    <dataValidation errorStyle="warning" type="decimal" operator="equal" allowBlank="1" showInputMessage="1" showErrorMessage="1" errorTitle="Incorrect Entry" error="Please try again!" sqref="C40">
      <formula1>1.5789</formula1>
    </dataValidation>
    <dataValidation errorStyle="warning" type="decimal" operator="equal" allowBlank="1" showInputMessage="1" showErrorMessage="1" errorTitle="Incorrect Entry" error="Please try again!" sqref="C41 C48">
      <formula1>1.2434</formula1>
    </dataValidation>
    <dataValidation errorStyle="warning" type="decimal" operator="equal" allowBlank="1" showInputMessage="1" showErrorMessage="1" errorTitle="Incorrect Entry" error="Please try again!" sqref="C44">
      <formula1>1.037</formula1>
    </dataValidation>
    <dataValidation errorStyle="warning" type="decimal" operator="equal" allowBlank="1" showInputMessage="1" showErrorMessage="1" errorTitle="Incorrect Entry" error="Please try again!" sqref="C45 D45">
      <formula1>1.3333</formula1>
    </dataValidation>
    <dataValidation errorStyle="warning" type="decimal" operator="equal" allowBlank="1" showInputMessage="1" showErrorMessage="1" errorTitle="Incorrect Entry" error="Please try again!" sqref="C46 D46">
      <formula1>1.5</formula1>
    </dataValidation>
    <dataValidation errorStyle="warning" type="decimal" operator="equal" allowBlank="1" showInputMessage="1" showErrorMessage="1" errorTitle="Incorrect Entry" error="Please try again!" sqref="C47">
      <formula1>1.1691</formula1>
    </dataValidation>
    <dataValidation errorStyle="warning" type="decimal" operator="equal" allowBlank="1" showInputMessage="1" showErrorMessage="1" errorTitle="Incorrect Entry" error="Please try again!" sqref="D38">
      <formula1>0.7488</formula1>
    </dataValidation>
    <dataValidation errorStyle="warning" type="decimal" operator="equal" allowBlank="1" showInputMessage="1" showErrorMessage="1" errorTitle="Incorrect Entry" error="Please try again!" sqref="D39">
      <formula1>0.1344</formula1>
    </dataValidation>
    <dataValidation errorStyle="warning" type="decimal" operator="equal" allowBlank="1" showInputMessage="1" showErrorMessage="1" errorTitle="Incorrect Entry" error="Please try again!" sqref="D40">
      <formula1>1.6842</formula1>
    </dataValidation>
    <dataValidation errorStyle="warning" type="decimal" operator="equal" allowBlank="1" showInputMessage="1" showErrorMessage="1" errorTitle="Incorrect Entry" error="Please try again!" sqref="D41 D48">
      <formula1>1.207</formula1>
    </dataValidation>
    <dataValidation errorStyle="warning" type="decimal" operator="equal" allowBlank="1" showInputMessage="1" showErrorMessage="1" errorTitle="Incorrect Entry" error="Please try again!" sqref="D44">
      <formula1>1.0246</formula1>
    </dataValidation>
    <dataValidation errorStyle="warning" type="decimal" operator="equal" allowBlank="1" showInputMessage="1" showErrorMessage="1" errorTitle="Incorrect Entry" error="Please try again!" sqref="D47">
      <formula1>1.0494</formula1>
    </dataValidation>
  </dataValidations>
  <printOptions horizontalCentered="1"/>
  <pageMargins left="0" right="0" top="0.75" bottom="0.67" header="0.5" footer="0.5"/>
  <pageSetup horizontalDpi="600" verticalDpi="600" orientation="portrait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2" max="2" width="13.421875" style="0" customWidth="1"/>
    <col min="3" max="5" width="12.7109375" style="0" customWidth="1"/>
    <col min="6" max="6" width="2.7109375" style="0" customWidth="1"/>
    <col min="7" max="31" width="12.7109375" style="0" customWidth="1"/>
  </cols>
  <sheetData>
    <row r="1" spans="1:5" ht="12.75">
      <c r="A1" s="122" t="s">
        <v>117</v>
      </c>
      <c r="B1" s="122"/>
      <c r="C1" s="25"/>
      <c r="D1" s="26"/>
      <c r="E1" s="26"/>
    </row>
    <row r="2" spans="1:5" ht="12.75">
      <c r="A2" s="26"/>
      <c r="B2" s="26"/>
      <c r="C2" s="26"/>
      <c r="D2" s="26"/>
      <c r="E2" s="26"/>
    </row>
    <row r="3" spans="1:6" ht="12.75">
      <c r="A3" s="113" t="s">
        <v>98</v>
      </c>
      <c r="B3" s="113"/>
      <c r="C3" s="113"/>
      <c r="D3" s="113"/>
      <c r="E3" s="113"/>
      <c r="F3" s="38"/>
    </row>
    <row r="4" spans="1:6" ht="12.75">
      <c r="A4" s="113" t="s">
        <v>109</v>
      </c>
      <c r="B4" s="113"/>
      <c r="C4" s="113"/>
      <c r="D4" s="113"/>
      <c r="E4" s="113"/>
      <c r="F4" s="38"/>
    </row>
    <row r="5" spans="1:6" ht="12.75">
      <c r="A5" s="113" t="s">
        <v>101</v>
      </c>
      <c r="B5" s="113"/>
      <c r="C5" s="113"/>
      <c r="D5" s="113"/>
      <c r="E5" s="113"/>
      <c r="F5" s="38"/>
    </row>
    <row r="6" spans="1:6" ht="12.75">
      <c r="A6" s="15"/>
      <c r="B6" s="15"/>
      <c r="C6" s="15"/>
      <c r="D6" s="15"/>
      <c r="E6" s="15"/>
      <c r="F6" s="38"/>
    </row>
    <row r="7" spans="1:6" ht="12.75">
      <c r="A7" s="15"/>
      <c r="B7" s="15"/>
      <c r="C7" s="50">
        <v>2012</v>
      </c>
      <c r="D7" s="50">
        <v>2011</v>
      </c>
      <c r="E7" s="50">
        <v>2010</v>
      </c>
      <c r="F7" s="38"/>
    </row>
    <row r="8" spans="1:6" ht="12.75">
      <c r="A8" s="15" t="s">
        <v>29</v>
      </c>
      <c r="B8" s="15"/>
      <c r="C8" s="56">
        <v>444000</v>
      </c>
      <c r="D8" s="56">
        <v>340000</v>
      </c>
      <c r="E8" s="56">
        <v>236000</v>
      </c>
      <c r="F8" s="38"/>
    </row>
    <row r="9" spans="1:6" ht="12.75">
      <c r="A9" s="15" t="s">
        <v>58</v>
      </c>
      <c r="B9" s="15"/>
      <c r="C9" s="52">
        <v>267288</v>
      </c>
      <c r="D9" s="52">
        <v>212500</v>
      </c>
      <c r="E9" s="52">
        <v>151040</v>
      </c>
      <c r="F9" s="38"/>
    </row>
    <row r="10" spans="1:6" ht="12.75">
      <c r="A10" s="15" t="s">
        <v>32</v>
      </c>
      <c r="B10" s="15"/>
      <c r="C10" s="71">
        <f>+C8-C9</f>
        <v>176712</v>
      </c>
      <c r="D10" s="71">
        <f>+D8-D9</f>
        <v>127500</v>
      </c>
      <c r="E10" s="71">
        <f>+E8-E9</f>
        <v>84960</v>
      </c>
      <c r="F10" s="38"/>
    </row>
    <row r="11" spans="1:6" ht="12.75">
      <c r="A11" s="12" t="s">
        <v>60</v>
      </c>
      <c r="B11" s="12"/>
      <c r="C11" s="68">
        <v>62694</v>
      </c>
      <c r="D11" s="68">
        <v>46920</v>
      </c>
      <c r="E11" s="68">
        <v>31152</v>
      </c>
      <c r="F11" s="38"/>
    </row>
    <row r="12" spans="1:6" ht="12.75">
      <c r="A12" s="12" t="s">
        <v>61</v>
      </c>
      <c r="B12" s="12"/>
      <c r="C12" s="53">
        <v>40137</v>
      </c>
      <c r="D12" s="53">
        <v>29920</v>
      </c>
      <c r="E12" s="53">
        <v>19470</v>
      </c>
      <c r="F12" s="38"/>
    </row>
    <row r="13" spans="1:6" ht="12.75">
      <c r="A13" s="12" t="s">
        <v>62</v>
      </c>
      <c r="B13" s="12"/>
      <c r="C13" s="72">
        <f>+C11+C12</f>
        <v>102831</v>
      </c>
      <c r="D13" s="72">
        <f>+D11+D12</f>
        <v>76840</v>
      </c>
      <c r="E13" s="72">
        <f>+E11+E12</f>
        <v>50622</v>
      </c>
      <c r="F13" s="38"/>
    </row>
    <row r="14" spans="1:6" ht="12.75">
      <c r="A14" s="12" t="s">
        <v>37</v>
      </c>
      <c r="B14" s="12"/>
      <c r="C14" s="54">
        <f>C10-C13</f>
        <v>73881</v>
      </c>
      <c r="D14" s="54">
        <f>D10-D13</f>
        <v>50660</v>
      </c>
      <c r="E14" s="54">
        <f>E10-E13</f>
        <v>34338</v>
      </c>
      <c r="F14" s="38"/>
    </row>
    <row r="15" spans="1:6" ht="12.75">
      <c r="A15" s="12" t="s">
        <v>38</v>
      </c>
      <c r="B15" s="12"/>
      <c r="C15" s="53">
        <v>13764</v>
      </c>
      <c r="D15" s="53">
        <v>10370</v>
      </c>
      <c r="E15" s="53">
        <v>6962</v>
      </c>
      <c r="F15" s="38"/>
    </row>
    <row r="16" spans="1:6" ht="13.5" thickBot="1">
      <c r="A16" s="12" t="s">
        <v>39</v>
      </c>
      <c r="B16" s="12"/>
      <c r="C16" s="58">
        <f>+C14-C15</f>
        <v>60117</v>
      </c>
      <c r="D16" s="58">
        <f>+D14-D15</f>
        <v>40290</v>
      </c>
      <c r="E16" s="58">
        <f>+E14-E15</f>
        <v>27376</v>
      </c>
      <c r="F16" s="38"/>
    </row>
    <row r="17" spans="1:6" ht="13.5" thickTop="1">
      <c r="A17" s="12"/>
      <c r="B17" s="12"/>
      <c r="C17" s="14"/>
      <c r="D17" s="14"/>
      <c r="E17" s="14"/>
      <c r="F17" s="38"/>
    </row>
    <row r="18" spans="1:6" ht="12.75">
      <c r="A18" s="12"/>
      <c r="B18" s="12"/>
      <c r="C18" s="20"/>
      <c r="D18" s="12"/>
      <c r="E18" s="12"/>
      <c r="F18" s="38"/>
    </row>
    <row r="19" spans="1:6" ht="12.75">
      <c r="A19" s="113" t="s">
        <v>98</v>
      </c>
      <c r="B19" s="113"/>
      <c r="C19" s="113"/>
      <c r="D19" s="113"/>
      <c r="E19" s="113"/>
      <c r="F19" s="38"/>
    </row>
    <row r="20" spans="1:6" ht="12.75">
      <c r="A20" s="113" t="s">
        <v>93</v>
      </c>
      <c r="B20" s="113"/>
      <c r="C20" s="113"/>
      <c r="D20" s="113"/>
      <c r="E20" s="113"/>
      <c r="F20" s="38"/>
    </row>
    <row r="21" spans="1:6" ht="12.75">
      <c r="A21" s="113" t="s">
        <v>96</v>
      </c>
      <c r="B21" s="113"/>
      <c r="C21" s="113"/>
      <c r="D21" s="113"/>
      <c r="E21" s="113"/>
      <c r="F21" s="38"/>
    </row>
    <row r="22" spans="1:6" ht="12.75">
      <c r="A22" s="12"/>
      <c r="B22" s="12"/>
      <c r="C22" s="12"/>
      <c r="D22" s="12"/>
      <c r="E22" s="12"/>
      <c r="F22" s="38"/>
    </row>
    <row r="23" spans="1:6" ht="12.75">
      <c r="A23" s="12"/>
      <c r="B23" s="12"/>
      <c r="C23" s="50">
        <v>2012</v>
      </c>
      <c r="D23" s="50">
        <v>2011</v>
      </c>
      <c r="E23" s="50">
        <v>2010</v>
      </c>
      <c r="F23" s="38"/>
    </row>
    <row r="24" spans="1:6" ht="12.75">
      <c r="A24" s="73" t="s">
        <v>13</v>
      </c>
      <c r="B24" s="16"/>
      <c r="C24" s="17"/>
      <c r="D24" s="17"/>
      <c r="E24" s="21"/>
      <c r="F24" s="38"/>
    </row>
    <row r="25" spans="1:6" ht="12.75">
      <c r="A25" s="15" t="s">
        <v>64</v>
      </c>
      <c r="B25" s="15"/>
      <c r="C25" s="56">
        <v>48480</v>
      </c>
      <c r="D25" s="56">
        <v>37924</v>
      </c>
      <c r="E25" s="57">
        <v>50648</v>
      </c>
      <c r="F25" s="38"/>
    </row>
    <row r="26" spans="1:6" ht="12.75">
      <c r="A26" s="15" t="s">
        <v>65</v>
      </c>
      <c r="B26" s="15"/>
      <c r="C26" s="55">
        <v>0</v>
      </c>
      <c r="D26" s="55">
        <v>500</v>
      </c>
      <c r="E26" s="54">
        <v>3720</v>
      </c>
      <c r="F26" s="38"/>
    </row>
    <row r="27" spans="1:6" ht="12.75">
      <c r="A27" s="12" t="s">
        <v>110</v>
      </c>
      <c r="B27" s="12"/>
      <c r="C27" s="53">
        <v>90000</v>
      </c>
      <c r="D27" s="53">
        <v>96000</v>
      </c>
      <c r="E27" s="53">
        <v>57000</v>
      </c>
      <c r="F27" s="38"/>
    </row>
    <row r="28" spans="1:6" ht="13.5" thickBot="1">
      <c r="A28" s="12" t="s">
        <v>48</v>
      </c>
      <c r="B28" s="12"/>
      <c r="C28" s="58">
        <f>SUM(C25:C27)</f>
        <v>138480</v>
      </c>
      <c r="D28" s="58">
        <f>SUM(D25:D27)</f>
        <v>134424</v>
      </c>
      <c r="E28" s="58">
        <f>SUM(E25:E27)</f>
        <v>111368</v>
      </c>
      <c r="F28" s="38"/>
    </row>
    <row r="29" spans="1:6" ht="13.5" thickTop="1">
      <c r="A29" s="12"/>
      <c r="B29" s="12"/>
      <c r="C29" s="13"/>
      <c r="D29" s="13"/>
      <c r="E29" s="13"/>
      <c r="F29" s="38"/>
    </row>
    <row r="30" spans="1:6" ht="12.75">
      <c r="A30" s="74" t="s">
        <v>49</v>
      </c>
      <c r="B30" s="23"/>
      <c r="C30" s="24"/>
      <c r="D30" s="24"/>
      <c r="E30" s="24"/>
      <c r="F30" s="38"/>
    </row>
    <row r="31" spans="1:6" ht="12.75">
      <c r="A31" s="12" t="s">
        <v>66</v>
      </c>
      <c r="B31" s="12"/>
      <c r="C31" s="57">
        <v>20200</v>
      </c>
      <c r="D31" s="57">
        <v>19960</v>
      </c>
      <c r="E31" s="57">
        <v>19480</v>
      </c>
      <c r="F31" s="38"/>
    </row>
    <row r="32" spans="1:6" ht="12.75">
      <c r="A32" s="12" t="s">
        <v>57</v>
      </c>
      <c r="B32" s="12"/>
      <c r="C32" s="54">
        <v>72000</v>
      </c>
      <c r="D32" s="54">
        <v>72000</v>
      </c>
      <c r="E32" s="54">
        <v>54000</v>
      </c>
      <c r="F32" s="38"/>
    </row>
    <row r="33" spans="1:6" ht="12.75">
      <c r="A33" s="12" t="s">
        <v>90</v>
      </c>
      <c r="B33" s="12"/>
      <c r="C33" s="54">
        <v>9000</v>
      </c>
      <c r="D33" s="54">
        <v>9000</v>
      </c>
      <c r="E33" s="54">
        <v>6000</v>
      </c>
      <c r="F33" s="38"/>
    </row>
    <row r="34" spans="1:6" ht="12.75">
      <c r="A34" s="12" t="s">
        <v>55</v>
      </c>
      <c r="B34" s="12"/>
      <c r="C34" s="53">
        <v>37280</v>
      </c>
      <c r="D34" s="53">
        <v>33464</v>
      </c>
      <c r="E34" s="53">
        <v>31888</v>
      </c>
      <c r="F34" s="38"/>
    </row>
    <row r="35" spans="1:6" ht="13.5" thickBot="1">
      <c r="A35" s="12" t="s">
        <v>56</v>
      </c>
      <c r="B35" s="12"/>
      <c r="C35" s="58">
        <f>SUM(C31:C34)</f>
        <v>138480</v>
      </c>
      <c r="D35" s="58">
        <f>SUM(D31:D34)</f>
        <v>134424</v>
      </c>
      <c r="E35" s="58">
        <f>SUM(E31:E34)</f>
        <v>111368</v>
      </c>
      <c r="F35" s="38"/>
    </row>
    <row r="36" spans="1:6" ht="13.5" thickTop="1">
      <c r="A36" s="12"/>
      <c r="B36" s="12"/>
      <c r="C36" s="12"/>
      <c r="D36" s="12"/>
      <c r="E36" s="12"/>
      <c r="F36" s="38"/>
    </row>
    <row r="37" spans="1:6" ht="12.75">
      <c r="A37" s="51" t="s">
        <v>69</v>
      </c>
      <c r="B37" s="11"/>
      <c r="C37" s="12"/>
      <c r="D37" s="12"/>
      <c r="E37" s="12"/>
      <c r="F37" s="38"/>
    </row>
    <row r="38" spans="1:6" ht="12.75">
      <c r="A38" s="12" t="s">
        <v>97</v>
      </c>
      <c r="B38" s="12"/>
      <c r="C38" s="14">
        <v>1.2434</v>
      </c>
      <c r="D38" s="12"/>
      <c r="E38" s="12"/>
      <c r="F38" s="38"/>
    </row>
    <row r="39" spans="1:6" ht="12.75">
      <c r="A39" s="38"/>
      <c r="B39" s="38"/>
      <c r="C39" s="38"/>
      <c r="D39" s="38"/>
      <c r="E39" s="38"/>
      <c r="F39" s="38"/>
    </row>
  </sheetData>
  <sheetProtection password="C690" sheet="1" objects="1" scenarios="1" selectLockedCells="1" selectUnlockedCells="1"/>
  <mergeCells count="7">
    <mergeCell ref="A21:E21"/>
    <mergeCell ref="A20:E20"/>
    <mergeCell ref="A19:E19"/>
    <mergeCell ref="A1:B1"/>
    <mergeCell ref="A5:E5"/>
    <mergeCell ref="A4:E4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7" width="12.7109375" style="3" customWidth="1"/>
    <col min="8" max="8" width="2.7109375" style="3" customWidth="1"/>
    <col min="9" max="30" width="12.7109375" style="3" customWidth="1"/>
    <col min="31" max="16384" width="9.140625" style="3" customWidth="1"/>
  </cols>
  <sheetData>
    <row r="1" spans="3:5" ht="12.75">
      <c r="C1" s="1" t="s">
        <v>0</v>
      </c>
      <c r="D1" s="115"/>
      <c r="E1" s="115"/>
    </row>
    <row r="2" spans="3:5" ht="12.75">
      <c r="C2" s="1" t="s">
        <v>1</v>
      </c>
      <c r="D2" s="115"/>
      <c r="E2" s="115"/>
    </row>
    <row r="3" spans="3:5" ht="12.75">
      <c r="C3" s="2"/>
      <c r="D3" s="116" t="s">
        <v>116</v>
      </c>
      <c r="E3" s="116"/>
    </row>
    <row r="4" ht="12.75"/>
    <row r="5" spans="1:8" ht="12.75">
      <c r="A5" s="114" t="s">
        <v>103</v>
      </c>
      <c r="B5" s="114"/>
      <c r="C5" s="114"/>
      <c r="D5" s="114"/>
      <c r="E5" s="114"/>
      <c r="F5" s="114"/>
      <c r="G5" s="114"/>
      <c r="H5" s="36"/>
    </row>
    <row r="6" spans="1:8" ht="12.75">
      <c r="A6" s="114" t="s">
        <v>5</v>
      </c>
      <c r="B6" s="114"/>
      <c r="C6" s="114"/>
      <c r="D6" s="114"/>
      <c r="E6" s="114"/>
      <c r="F6" s="114"/>
      <c r="G6" s="114"/>
      <c r="H6" s="36"/>
    </row>
    <row r="7" spans="1:8" ht="12.75">
      <c r="A7" s="27"/>
      <c r="B7" s="27"/>
      <c r="C7" s="27"/>
      <c r="D7" s="27"/>
      <c r="E7" s="27"/>
      <c r="F7" s="27"/>
      <c r="G7" s="27"/>
      <c r="H7" s="36"/>
    </row>
    <row r="8" spans="1:8" ht="12.75">
      <c r="A8" s="59"/>
      <c r="B8" s="48" t="s">
        <v>7</v>
      </c>
      <c r="C8" s="48" t="s">
        <v>8</v>
      </c>
      <c r="D8" s="48" t="s">
        <v>7</v>
      </c>
      <c r="E8" s="48" t="s">
        <v>7</v>
      </c>
      <c r="F8" s="48" t="s">
        <v>9</v>
      </c>
      <c r="G8" s="48" t="s">
        <v>10</v>
      </c>
      <c r="H8" s="36"/>
    </row>
    <row r="9" spans="1:8" ht="12.75">
      <c r="A9" s="49" t="s">
        <v>12</v>
      </c>
      <c r="B9" s="49" t="s">
        <v>13</v>
      </c>
      <c r="C9" s="49" t="s">
        <v>13</v>
      </c>
      <c r="D9" s="49" t="s">
        <v>14</v>
      </c>
      <c r="E9" s="49" t="s">
        <v>15</v>
      </c>
      <c r="F9" s="49" t="s">
        <v>15</v>
      </c>
      <c r="G9" s="49" t="s">
        <v>16</v>
      </c>
      <c r="H9" s="36"/>
    </row>
    <row r="10" spans="1:8" ht="12.75">
      <c r="A10" s="33" t="s">
        <v>18</v>
      </c>
      <c r="B10" s="94"/>
      <c r="C10" s="95"/>
      <c r="D10" s="96"/>
      <c r="E10" s="108"/>
      <c r="F10" s="108"/>
      <c r="G10" s="99"/>
      <c r="H10" s="36"/>
    </row>
    <row r="11" spans="1:8" ht="12.75">
      <c r="A11" s="37">
        <v>37378</v>
      </c>
      <c r="B11" s="97"/>
      <c r="C11" s="98"/>
      <c r="D11" s="97"/>
      <c r="E11" s="60">
        <f>IF(E10="","",IF(E10=2.5,"Correct!","Try again!"))</f>
      </c>
      <c r="F11" s="60">
        <f>IF(F10="","",IF(F10=1.1,"Correct!","Try again!"))</f>
      </c>
      <c r="G11" s="62">
        <f>IF(G10="","",IF(G10=390000,"Correct!","Try again!"))</f>
      </c>
      <c r="H11" s="36"/>
    </row>
    <row r="12" spans="1:8" ht="12.75">
      <c r="A12" s="33" t="s">
        <v>21</v>
      </c>
      <c r="B12" s="99"/>
      <c r="C12" s="100"/>
      <c r="D12" s="99"/>
      <c r="E12" s="108"/>
      <c r="F12" s="108"/>
      <c r="G12" s="99"/>
      <c r="H12" s="36"/>
    </row>
    <row r="13" spans="1:8" ht="12.75">
      <c r="A13" s="37">
        <v>37384</v>
      </c>
      <c r="B13" s="101"/>
      <c r="C13" s="102"/>
      <c r="D13" s="101"/>
      <c r="E13" s="60">
        <f>IF(E12="","",IF(E12=2.16,"Correct!","Try again!"))</f>
      </c>
      <c r="F13" s="60">
        <f>IF(F12="","",IF(F12=0.85,"Correct!","Try again!"))</f>
      </c>
      <c r="G13" s="62">
        <f>IF(G12="","",IF(G12=390000,"Correct!","Try again!"))</f>
      </c>
      <c r="H13" s="36"/>
    </row>
    <row r="14" spans="1:8" ht="12.75">
      <c r="A14" s="27"/>
      <c r="B14" s="97"/>
      <c r="C14" s="98"/>
      <c r="D14" s="97"/>
      <c r="E14" s="61"/>
      <c r="F14" s="61"/>
      <c r="G14" s="63"/>
      <c r="H14" s="36"/>
    </row>
    <row r="15" spans="1:8" ht="12.75">
      <c r="A15" s="33" t="s">
        <v>21</v>
      </c>
      <c r="B15" s="99"/>
      <c r="C15" s="100"/>
      <c r="D15" s="99"/>
      <c r="E15" s="108"/>
      <c r="F15" s="108"/>
      <c r="G15" s="99"/>
      <c r="H15" s="36"/>
    </row>
    <row r="16" spans="1:8" ht="12.75">
      <c r="A16" s="37">
        <v>37386</v>
      </c>
      <c r="B16" s="101"/>
      <c r="C16" s="102"/>
      <c r="D16" s="101"/>
      <c r="E16" s="60">
        <f>IF(E15="","",IF(E15=2.3,"Correct!","Try again!"))</f>
      </c>
      <c r="F16" s="60">
        <f>IF(F15="","",IF(F15=1.16,"Correct!","Try again!"))</f>
      </c>
      <c r="G16" s="62">
        <f>IF(G15="","",IF(G15=435000,"Correct!","Try again!"))</f>
      </c>
      <c r="H16" s="36"/>
    </row>
    <row r="17" spans="1:8" ht="12.75">
      <c r="A17" s="27"/>
      <c r="B17" s="97"/>
      <c r="C17" s="98"/>
      <c r="D17" s="97"/>
      <c r="E17" s="61"/>
      <c r="F17" s="61"/>
      <c r="G17" s="63"/>
      <c r="H17" s="36"/>
    </row>
    <row r="18" spans="1:8" ht="12.75">
      <c r="A18" s="33" t="s">
        <v>21</v>
      </c>
      <c r="B18" s="103"/>
      <c r="C18" s="104"/>
      <c r="D18" s="105"/>
      <c r="E18" s="108"/>
      <c r="F18" s="108"/>
      <c r="G18" s="99"/>
      <c r="H18" s="36"/>
    </row>
    <row r="19" spans="1:8" ht="12.75">
      <c r="A19" s="37">
        <v>37391</v>
      </c>
      <c r="B19" s="97"/>
      <c r="C19" s="98"/>
      <c r="D19" s="97"/>
      <c r="E19" s="60">
        <f>IF(E18="","",IF(E18=2.3,"Correct!","Try again!"))</f>
      </c>
      <c r="F19" s="60">
        <f>IF(F18="","",IF(F18=1.16,"Correct!","Try again!"))</f>
      </c>
      <c r="G19" s="62">
        <f>IF(G18="","",IF(G18=435000,"Correct!","Try again!"))</f>
      </c>
      <c r="H19" s="36"/>
    </row>
    <row r="20" spans="1:8" ht="12.75">
      <c r="A20" s="33" t="s">
        <v>21</v>
      </c>
      <c r="B20" s="103"/>
      <c r="C20" s="104"/>
      <c r="D20" s="105"/>
      <c r="E20" s="108"/>
      <c r="F20" s="108"/>
      <c r="G20" s="99"/>
      <c r="H20" s="36"/>
    </row>
    <row r="21" spans="1:8" ht="12.75">
      <c r="A21" s="37">
        <v>37393</v>
      </c>
      <c r="B21" s="97"/>
      <c r="C21" s="98"/>
      <c r="D21" s="97"/>
      <c r="E21" s="60">
        <f>IF(E20="","",IF(E20=2.39,"Correct!","Try again!"))</f>
      </c>
      <c r="F21" s="60">
        <f>IF(F20="","",IF(F20=1.17,"Correct!","Try again!"))</f>
      </c>
      <c r="G21" s="62">
        <f>IF(G20="","",IF(G20=435000,"Correct!","Try again!"))</f>
      </c>
      <c r="H21" s="36"/>
    </row>
    <row r="22" spans="1:8" ht="12.75">
      <c r="A22" s="33" t="s">
        <v>21</v>
      </c>
      <c r="B22" s="103"/>
      <c r="C22" s="104"/>
      <c r="D22" s="105"/>
      <c r="E22" s="108"/>
      <c r="F22" s="108"/>
      <c r="G22" s="99"/>
      <c r="H22" s="36"/>
    </row>
    <row r="23" spans="1:8" ht="12.75">
      <c r="A23" s="37">
        <v>37398</v>
      </c>
      <c r="B23" s="97"/>
      <c r="C23" s="98"/>
      <c r="D23" s="97"/>
      <c r="E23" s="60">
        <f>IF(E22="","",IF(E22=2.39,"Correct!","Try again!"))</f>
      </c>
      <c r="F23" s="60">
        <f>IF(F22="","",IF(F22=1.17,"Correct!","Try again!"))</f>
      </c>
      <c r="G23" s="62">
        <f>IF(G22="","",IF(G22=435000,"Correct!","Try again!"))</f>
      </c>
      <c r="H23" s="36"/>
    </row>
    <row r="24" spans="1:8" ht="12.75">
      <c r="A24" s="33" t="s">
        <v>21</v>
      </c>
      <c r="B24" s="103"/>
      <c r="C24" s="104"/>
      <c r="D24" s="105"/>
      <c r="E24" s="108"/>
      <c r="F24" s="108"/>
      <c r="G24" s="99"/>
      <c r="H24" s="36"/>
    </row>
    <row r="25" spans="1:8" ht="12.75">
      <c r="A25" s="37">
        <v>37402</v>
      </c>
      <c r="B25" s="97"/>
      <c r="C25" s="98"/>
      <c r="D25" s="97"/>
      <c r="E25" s="60">
        <f>IF(E24="","",IF(E24=2.12,"Correct!","Try again!"))</f>
      </c>
      <c r="F25" s="60">
        <f>IF(F24="","",IF(F24=1.04,"Correct!","Try again!"))</f>
      </c>
      <c r="G25" s="62">
        <f>IF(G24="","",IF(G24=395000,"Correct!","Try again!"))</f>
      </c>
      <c r="H25" s="36"/>
    </row>
    <row r="26" spans="1:8" ht="12.75">
      <c r="A26" s="33" t="s">
        <v>21</v>
      </c>
      <c r="B26" s="103"/>
      <c r="C26" s="104"/>
      <c r="D26" s="105"/>
      <c r="E26" s="108"/>
      <c r="F26" s="108"/>
      <c r="G26" s="99"/>
      <c r="H26" s="36"/>
    </row>
    <row r="27" spans="1:8" ht="12.75">
      <c r="A27" s="37">
        <v>37403</v>
      </c>
      <c r="B27" s="97"/>
      <c r="C27" s="98"/>
      <c r="D27" s="97"/>
      <c r="E27" s="60">
        <f>IF(E26="","",IF(E26=2.26,"Correct!","Try again!"))</f>
      </c>
      <c r="F27" s="60">
        <f>IF(F26="","",IF(F26=1.04,"Correct!","Try again!"))</f>
      </c>
      <c r="G27" s="62">
        <f>IF(G26="","",IF(G26=395000,"Correct!","Try again!"))</f>
      </c>
      <c r="H27" s="36"/>
    </row>
    <row r="28" spans="1:8" ht="12.75">
      <c r="A28" s="33" t="s">
        <v>21</v>
      </c>
      <c r="B28" s="103"/>
      <c r="C28" s="104"/>
      <c r="D28" s="105"/>
      <c r="E28" s="108"/>
      <c r="F28" s="108"/>
      <c r="G28" s="99"/>
      <c r="H28" s="36"/>
    </row>
    <row r="29" spans="1:8" ht="12.75">
      <c r="A29" s="37">
        <v>37404</v>
      </c>
      <c r="B29" s="97"/>
      <c r="C29" s="98"/>
      <c r="D29" s="97"/>
      <c r="E29" s="60">
        <f>IF(E28="","",IF(E28=2.02,"Correct!","Try again!"))</f>
      </c>
      <c r="F29" s="60">
        <f>IF(F28="","",IF(F28=1.04,"Correct!","Try again!"))</f>
      </c>
      <c r="G29" s="62">
        <f>IF(G28="","",IF(G28=395000,"Correct!","Try again!"))</f>
      </c>
      <c r="H29" s="36"/>
    </row>
    <row r="30" spans="1:8" ht="12.75">
      <c r="A30" s="33" t="s">
        <v>21</v>
      </c>
      <c r="B30" s="103"/>
      <c r="C30" s="104"/>
      <c r="D30" s="105"/>
      <c r="E30" s="108"/>
      <c r="F30" s="108"/>
      <c r="G30" s="99"/>
      <c r="H30" s="36"/>
    </row>
    <row r="31" spans="1:8" ht="12.75">
      <c r="A31" s="37">
        <v>35944</v>
      </c>
      <c r="B31" s="97"/>
      <c r="C31" s="98"/>
      <c r="D31" s="97"/>
      <c r="E31" s="60">
        <f>IF(E30="","",IF(E30=2.25,"Correct!","Try again!"))</f>
      </c>
      <c r="F31" s="60">
        <f>IF(F30="","",IF(F30=1.27,"Correct!","Try again!"))</f>
      </c>
      <c r="G31" s="62">
        <f>IF(G30="","",IF(G30=485000,"Correct!","Try again!"))</f>
      </c>
      <c r="H31" s="36"/>
    </row>
    <row r="32" spans="1:8" ht="13.5" thickBot="1">
      <c r="A32" s="33" t="s">
        <v>21</v>
      </c>
      <c r="B32" s="106"/>
      <c r="C32" s="107"/>
      <c r="D32" s="106"/>
      <c r="E32" s="108"/>
      <c r="F32" s="108"/>
      <c r="G32" s="99"/>
      <c r="H32" s="36"/>
    </row>
    <row r="33" spans="1:8" ht="13.5" thickTop="1">
      <c r="A33" s="36"/>
      <c r="B33" s="41">
        <f>IF(B32="","",IF(B32=709000,"Correct!","Try again!"))</f>
      </c>
      <c r="C33" s="41">
        <f>IF(C32="","",IF(C32=328000,"Correct!","Try again!"))</f>
      </c>
      <c r="D33" s="41">
        <f>IF(D32="","",IF(D32=389000,"Correct!","Try again!"))</f>
      </c>
      <c r="E33" s="41">
        <f>IF(E32="","",IF(E32=1.82,"Correct!","Try again!"))</f>
      </c>
      <c r="F33" s="41">
        <f>IF(F32="","",IF(F32=0.84,"Correct!","Try again!"))</f>
      </c>
      <c r="G33" s="45">
        <f>IF(G32="","",IF(G32=320000,"Correct!","Try again!"))</f>
      </c>
      <c r="H33" s="36"/>
    </row>
    <row r="34" spans="3:6" ht="12.75">
      <c r="C34"/>
      <c r="D34"/>
      <c r="E34"/>
      <c r="F34"/>
    </row>
    <row r="35" spans="3:6" ht="12.75">
      <c r="C35"/>
      <c r="D35"/>
      <c r="E35"/>
      <c r="F35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73" ht="12.75">
      <c r="F73" s="4"/>
    </row>
    <row r="75" spans="4:5" ht="12.75">
      <c r="D75" s="4"/>
      <c r="E75" s="4"/>
    </row>
  </sheetData>
  <sheetProtection password="C690" sheet="1" objects="1" scenarios="1" selectLockedCells="1"/>
  <mergeCells count="5">
    <mergeCell ref="D1:E1"/>
    <mergeCell ref="A6:G6"/>
    <mergeCell ref="A5:G5"/>
    <mergeCell ref="D3:E3"/>
    <mergeCell ref="D2:E2"/>
  </mergeCells>
  <dataValidations count="15">
    <dataValidation errorStyle="warning" type="whole" operator="equal" allowBlank="1" showInputMessage="1" showErrorMessage="1" errorTitle="Incorrect entry." error="Please try again." sqref="D12 D18 D15">
      <formula1>335000</formula1>
    </dataValidation>
    <dataValidation errorStyle="warning" type="whole" operator="equal" allowBlank="1" showInputMessage="1" showErrorMessage="1" errorTitle="Incorrect entry." error="Please try again." sqref="B12">
      <formula1>725000</formula1>
    </dataValidation>
    <dataValidation errorStyle="warning" type="whole" operator="equal" allowBlank="1" showInputMessage="1" showErrorMessage="1" errorTitle="Incorrect entry." error="Please try again." sqref="C12">
      <formula1>286000</formula1>
    </dataValidation>
    <dataValidation errorStyle="warning" type="whole" operator="equal" allowBlank="1" showInputMessage="1" showErrorMessage="1" errorTitle="Incorrect entry." error="Please try again." sqref="B15 B18">
      <formula1>770000</formula1>
    </dataValidation>
    <dataValidation errorStyle="warning" type="whole" operator="equal" allowBlank="1" showInputMessage="1" showErrorMessage="1" errorTitle="Incorrect entry." error="Please try again." sqref="C15 D28 D30 D32 C18">
      <formula1>389000</formula1>
    </dataValidation>
    <dataValidation errorStyle="warning" type="whole" operator="equal" allowBlank="1" showInputMessage="1" showErrorMessage="1" errorTitle="Incorrect entry." error="Please try again." sqref="D24">
      <formula1>354000</formula1>
    </dataValidation>
    <dataValidation errorStyle="warning" type="whole" operator="equal" allowBlank="1" showInputMessage="1" showErrorMessage="1" errorTitle="Incorrect entry." error="Please try again." sqref="B26 B32">
      <formula1>709000</formula1>
    </dataValidation>
    <dataValidation errorStyle="warning" type="whole" operator="equal" allowBlank="1" showInputMessage="1" showErrorMessage="1" errorTitle="Incorrect entry." error="Please try again." sqref="C26 C32">
      <formula1>328000</formula1>
    </dataValidation>
    <dataValidation errorStyle="warning" type="whole" operator="equal" allowBlank="1" showInputMessage="1" showErrorMessage="1" errorTitle="Incorrect entry." error="Please try again." sqref="D26 D22">
      <formula1>314000</formula1>
    </dataValidation>
    <dataValidation errorStyle="warning" type="whole" operator="equal" allowBlank="1" showInputMessage="1" showErrorMessage="1" errorTitle="Incorrect entry." error="Please try again." sqref="B28">
      <formula1>784000</formula1>
    </dataValidation>
    <dataValidation errorStyle="warning" type="whole" operator="equal" allowBlank="1" showInputMessage="1" showErrorMessage="1" errorTitle="Incorrect entry." error="Please try again." sqref="C28">
      <formula1>403000</formula1>
    </dataValidation>
    <dataValidation errorStyle="warning" type="whole" operator="equal" allowBlank="1" showInputMessage="1" showErrorMessage="1" errorTitle="Incorrect entry." error="Please try again." sqref="B30">
      <formula1>874000</formula1>
    </dataValidation>
    <dataValidation errorStyle="warning" type="whole" operator="equal" allowBlank="1" showInputMessage="1" showErrorMessage="1" errorTitle="Incorrect entry." error="Please try again." sqref="C30">
      <formula1>493000</formula1>
    </dataValidation>
    <dataValidation errorStyle="warning" type="whole" operator="equal" allowBlank="1" showInputMessage="1" showErrorMessage="1" errorTitle="Incorrect entry." error="Please try again." sqref="B22 B24">
      <formula1>749000</formula1>
    </dataValidation>
    <dataValidation errorStyle="warning" type="whole" operator="equal" allowBlank="1" showInputMessage="1" showErrorMessage="1" errorTitle="Incorrect entry." error="Please try again." sqref="C22 C24">
      <formula1>368000</formula1>
    </dataValidation>
  </dataValidation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4" width="12.7109375" style="0" customWidth="1"/>
  </cols>
  <sheetData>
    <row r="1" spans="1:5" ht="12.75">
      <c r="A1" s="124" t="s">
        <v>115</v>
      </c>
      <c r="B1" s="124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6" ht="12.75">
      <c r="A3" s="123" t="s">
        <v>103</v>
      </c>
      <c r="B3" s="123"/>
      <c r="C3" s="123"/>
      <c r="D3" s="123"/>
      <c r="E3" s="123"/>
      <c r="F3" s="38"/>
    </row>
    <row r="4" spans="1:6" ht="12.75">
      <c r="A4" s="15"/>
      <c r="B4" s="15"/>
      <c r="C4" s="15"/>
      <c r="D4" s="15"/>
      <c r="E4" s="15"/>
      <c r="F4" s="38"/>
    </row>
    <row r="5" spans="1:6" ht="12.75">
      <c r="A5" s="15" t="s">
        <v>2</v>
      </c>
      <c r="B5" s="15"/>
      <c r="C5" s="15"/>
      <c r="D5" s="15"/>
      <c r="E5" s="56">
        <v>650000</v>
      </c>
      <c r="F5" s="38"/>
    </row>
    <row r="6" spans="1:6" ht="12.75">
      <c r="A6" s="15" t="s">
        <v>3</v>
      </c>
      <c r="B6" s="15"/>
      <c r="C6" s="15"/>
      <c r="D6" s="15"/>
      <c r="E6" s="66">
        <v>2.5</v>
      </c>
      <c r="F6" s="38"/>
    </row>
    <row r="7" spans="1:6" ht="12.75">
      <c r="A7" s="15" t="s">
        <v>4</v>
      </c>
      <c r="B7" s="15"/>
      <c r="C7" s="15"/>
      <c r="D7" s="15"/>
      <c r="E7" s="66">
        <v>1.1</v>
      </c>
      <c r="F7" s="38"/>
    </row>
    <row r="8" spans="1:6" ht="12.75">
      <c r="A8" s="15"/>
      <c r="B8" s="15"/>
      <c r="C8" s="15"/>
      <c r="D8" s="15"/>
      <c r="E8" s="22"/>
      <c r="F8" s="38"/>
    </row>
    <row r="9" spans="1:6" ht="12.75">
      <c r="A9" s="37">
        <v>39935</v>
      </c>
      <c r="B9" s="15" t="s">
        <v>104</v>
      </c>
      <c r="C9" s="15"/>
      <c r="D9" s="15"/>
      <c r="E9" s="56">
        <v>75000</v>
      </c>
      <c r="F9" s="38"/>
    </row>
    <row r="10" spans="1:6" ht="12.75">
      <c r="A10" s="37">
        <v>39941</v>
      </c>
      <c r="B10" s="15" t="s">
        <v>6</v>
      </c>
      <c r="C10" s="15"/>
      <c r="D10" s="15"/>
      <c r="E10" s="64">
        <v>58000</v>
      </c>
      <c r="F10" s="38"/>
    </row>
    <row r="11" spans="1:6" ht="12.75">
      <c r="A11" s="37"/>
      <c r="B11" s="15" t="s">
        <v>11</v>
      </c>
      <c r="C11" s="15"/>
      <c r="D11" s="15"/>
      <c r="E11" s="64">
        <v>103000</v>
      </c>
      <c r="F11" s="38"/>
    </row>
    <row r="12" spans="1:6" ht="12.75">
      <c r="A12" s="37">
        <v>39943</v>
      </c>
      <c r="B12" s="12" t="s">
        <v>17</v>
      </c>
      <c r="C12" s="12"/>
      <c r="D12" s="12"/>
      <c r="E12" s="64">
        <v>19000</v>
      </c>
      <c r="F12" s="38"/>
    </row>
    <row r="13" spans="1:6" ht="12.75">
      <c r="A13" s="37">
        <v>39948</v>
      </c>
      <c r="B13" s="12" t="s">
        <v>19</v>
      </c>
      <c r="C13" s="12"/>
      <c r="D13" s="12"/>
      <c r="E13" s="64">
        <v>21000</v>
      </c>
      <c r="F13" s="38"/>
    </row>
    <row r="14" spans="1:6" ht="12.75">
      <c r="A14" s="37">
        <v>39950</v>
      </c>
      <c r="B14" s="12" t="s">
        <v>20</v>
      </c>
      <c r="C14" s="12"/>
      <c r="D14" s="12"/>
      <c r="E14" s="64">
        <v>3000</v>
      </c>
      <c r="F14" s="38"/>
    </row>
    <row r="15" spans="1:6" ht="12.75">
      <c r="A15" s="37">
        <v>39955</v>
      </c>
      <c r="B15" s="12" t="s">
        <v>72</v>
      </c>
      <c r="C15" s="12"/>
      <c r="D15" s="12"/>
      <c r="E15" s="64">
        <v>1</v>
      </c>
      <c r="F15" s="38"/>
    </row>
    <row r="16" spans="1:6" ht="12.75">
      <c r="A16" s="38"/>
      <c r="B16" s="12" t="s">
        <v>22</v>
      </c>
      <c r="C16" s="12"/>
      <c r="D16" s="12"/>
      <c r="E16" s="55">
        <v>40000</v>
      </c>
      <c r="F16" s="38"/>
    </row>
    <row r="17" spans="1:6" ht="12.75">
      <c r="A17" s="37">
        <v>39959</v>
      </c>
      <c r="B17" s="12" t="s">
        <v>23</v>
      </c>
      <c r="C17" s="12"/>
      <c r="D17" s="12"/>
      <c r="E17" s="65" t="s">
        <v>24</v>
      </c>
      <c r="F17" s="38"/>
    </row>
    <row r="18" spans="1:6" ht="12.75">
      <c r="A18" s="37">
        <v>39960</v>
      </c>
      <c r="B18" s="12" t="s">
        <v>25</v>
      </c>
      <c r="C18" s="12"/>
      <c r="D18" s="12"/>
      <c r="E18" s="64">
        <v>75000</v>
      </c>
      <c r="F18" s="38"/>
    </row>
    <row r="19" spans="1:6" ht="12.75">
      <c r="A19" s="37">
        <v>39961</v>
      </c>
      <c r="B19" s="12" t="s">
        <v>26</v>
      </c>
      <c r="C19" s="12"/>
      <c r="D19" s="12"/>
      <c r="E19" s="64">
        <v>90000</v>
      </c>
      <c r="F19" s="38"/>
    </row>
    <row r="20" spans="1:6" ht="12.75">
      <c r="A20" s="37">
        <v>39962</v>
      </c>
      <c r="B20" s="12" t="s">
        <v>27</v>
      </c>
      <c r="C20" s="12"/>
      <c r="D20" s="12"/>
      <c r="E20" s="64">
        <v>165000</v>
      </c>
      <c r="F20" s="38"/>
    </row>
    <row r="21" spans="1:6" ht="12.75">
      <c r="A21" s="12"/>
      <c r="B21" s="12"/>
      <c r="C21" s="12"/>
      <c r="D21" s="12"/>
      <c r="E21" s="15"/>
      <c r="F21" s="38"/>
    </row>
    <row r="22" spans="1:6" ht="12.75">
      <c r="A22" s="51" t="s">
        <v>73</v>
      </c>
      <c r="B22" s="12"/>
      <c r="C22" s="12"/>
      <c r="D22" s="12"/>
      <c r="E22" s="18"/>
      <c r="F22" s="38"/>
    </row>
    <row r="23" spans="1:6" ht="12.75">
      <c r="A23" s="12" t="s">
        <v>74</v>
      </c>
      <c r="B23" s="36" t="s">
        <v>75</v>
      </c>
      <c r="C23" s="36"/>
      <c r="D23" s="36"/>
      <c r="E23" s="67">
        <v>2.12</v>
      </c>
      <c r="F23" s="38"/>
    </row>
    <row r="24" spans="1:6" ht="12.75">
      <c r="A24" s="39"/>
      <c r="B24" s="40" t="s">
        <v>76</v>
      </c>
      <c r="C24" s="40"/>
      <c r="D24" s="40"/>
      <c r="E24" s="66">
        <v>1.04</v>
      </c>
      <c r="F24" s="38"/>
    </row>
    <row r="25" spans="1:6" ht="12.75">
      <c r="A25" s="15" t="s">
        <v>91</v>
      </c>
      <c r="B25" s="12" t="s">
        <v>75</v>
      </c>
      <c r="C25" s="12"/>
      <c r="D25" s="12"/>
      <c r="E25" s="66">
        <v>1.82</v>
      </c>
      <c r="F25" s="38"/>
    </row>
    <row r="26" spans="1:6" ht="12.75">
      <c r="A26" s="15"/>
      <c r="B26" s="12" t="s">
        <v>77</v>
      </c>
      <c r="C26" s="12"/>
      <c r="D26" s="12"/>
      <c r="E26" s="56">
        <v>320000</v>
      </c>
      <c r="F26" s="38"/>
    </row>
    <row r="27" spans="1:6" ht="12.75">
      <c r="A27" s="38"/>
      <c r="B27" s="38"/>
      <c r="C27" s="38"/>
      <c r="D27" s="38"/>
      <c r="E27" s="38"/>
      <c r="F27" s="38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1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20" width="12.7109375" style="3" customWidth="1"/>
    <col min="21" max="16384" width="9.140625" style="3" customWidth="1"/>
  </cols>
  <sheetData>
    <row r="1" spans="2:14" ht="12.75">
      <c r="B1" s="1" t="s">
        <v>0</v>
      </c>
      <c r="C1" s="115"/>
      <c r="D1" s="115"/>
      <c r="F1" s="6"/>
      <c r="G1" s="6"/>
      <c r="H1" s="6"/>
      <c r="I1" s="6"/>
      <c r="J1" s="6"/>
      <c r="K1" s="6"/>
      <c r="L1" s="6"/>
      <c r="M1" s="6"/>
      <c r="N1" s="6"/>
    </row>
    <row r="2" spans="2:14" ht="12.75">
      <c r="B2" s="1" t="s">
        <v>1</v>
      </c>
      <c r="C2" s="115"/>
      <c r="D2" s="115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2"/>
      <c r="B3" s="2"/>
      <c r="C3" s="116" t="s">
        <v>114</v>
      </c>
      <c r="D3" s="116"/>
      <c r="F3" s="6"/>
      <c r="G3" s="6"/>
      <c r="H3" s="6"/>
      <c r="I3" s="6"/>
      <c r="J3" s="6"/>
      <c r="K3" s="7"/>
      <c r="L3" s="6"/>
      <c r="M3" s="6"/>
      <c r="N3" s="6"/>
    </row>
    <row r="4" spans="6:14" ht="12.75">
      <c r="F4" s="6"/>
      <c r="G4" s="6"/>
      <c r="H4" s="6"/>
      <c r="I4" s="6"/>
      <c r="J4" s="6"/>
      <c r="K4" s="7"/>
      <c r="L4" s="6"/>
      <c r="M4" s="6"/>
      <c r="N4" s="6"/>
    </row>
    <row r="5" spans="1:14" ht="12.75">
      <c r="A5" s="113" t="s">
        <v>105</v>
      </c>
      <c r="B5" s="113"/>
      <c r="C5" s="113"/>
      <c r="D5" s="113"/>
      <c r="E5" s="113"/>
      <c r="F5" s="6"/>
      <c r="G5" s="6"/>
      <c r="H5" s="6"/>
      <c r="I5" s="9"/>
      <c r="J5" s="9"/>
      <c r="K5" s="6"/>
      <c r="L5" s="6"/>
      <c r="M5" s="6"/>
      <c r="N5" s="6"/>
    </row>
    <row r="6" spans="1:14" ht="12.75">
      <c r="A6" s="125" t="s">
        <v>30</v>
      </c>
      <c r="B6" s="125"/>
      <c r="C6" s="125"/>
      <c r="D6" s="125"/>
      <c r="E6" s="125"/>
      <c r="F6" s="6"/>
      <c r="G6" s="6"/>
      <c r="H6" s="6"/>
      <c r="I6" s="10"/>
      <c r="J6" s="10"/>
      <c r="K6" s="6"/>
      <c r="L6" s="6"/>
      <c r="M6" s="6"/>
      <c r="N6" s="6"/>
    </row>
    <row r="7" spans="1:14" ht="12.75">
      <c r="A7" s="12"/>
      <c r="B7" s="12"/>
      <c r="C7" s="12"/>
      <c r="D7" s="15"/>
      <c r="E7" s="15"/>
      <c r="F7" s="6"/>
      <c r="G7" s="6"/>
      <c r="H7" s="6"/>
      <c r="I7" s="10"/>
      <c r="J7" s="10"/>
      <c r="K7" s="6"/>
      <c r="L7" s="6"/>
      <c r="M7" s="6"/>
      <c r="N7" s="6"/>
    </row>
    <row r="8" spans="1:14" ht="12.75">
      <c r="A8" s="15" t="s">
        <v>81</v>
      </c>
      <c r="B8" s="15"/>
      <c r="C8" s="15"/>
      <c r="D8" s="112"/>
      <c r="E8" s="15" t="s">
        <v>31</v>
      </c>
      <c r="F8" s="6"/>
      <c r="G8" s="6"/>
      <c r="H8" s="6"/>
      <c r="I8" s="10"/>
      <c r="J8" s="10"/>
      <c r="K8" s="6"/>
      <c r="L8" s="6"/>
      <c r="M8" s="6"/>
      <c r="N8" s="6"/>
    </row>
    <row r="9" spans="1:14" ht="12.75">
      <c r="A9" s="15"/>
      <c r="B9" s="15"/>
      <c r="C9" s="15"/>
      <c r="D9" s="77">
        <f>IF(D8="","",IF(AND(D8&gt;=3.85,D8&lt;=3.9),"Correct!","Try again!"))</f>
      </c>
      <c r="E9" s="12"/>
      <c r="F9" s="6"/>
      <c r="G9" s="6"/>
      <c r="H9" s="6"/>
      <c r="I9" s="10"/>
      <c r="J9" s="10"/>
      <c r="K9" s="6"/>
      <c r="L9" s="6"/>
      <c r="M9" s="6"/>
      <c r="N9" s="6"/>
    </row>
    <row r="10" spans="1:14" ht="12.75">
      <c r="A10" s="12" t="s">
        <v>82</v>
      </c>
      <c r="B10" s="12"/>
      <c r="C10" s="12"/>
      <c r="D10" s="112"/>
      <c r="E10" s="12" t="s">
        <v>31</v>
      </c>
      <c r="F10" s="6"/>
      <c r="G10" s="6"/>
      <c r="H10" s="6"/>
      <c r="I10" s="10"/>
      <c r="J10" s="10"/>
      <c r="K10" s="6"/>
      <c r="L10" s="6"/>
      <c r="M10" s="6"/>
      <c r="N10" s="6"/>
    </row>
    <row r="11" spans="1:14" ht="12.75">
      <c r="A11" s="44"/>
      <c r="B11" s="44"/>
      <c r="C11" s="44"/>
      <c r="D11" s="77">
        <f>IF(D10="","",IF(AND(D10&gt;=2.29,D10&lt;=3),"Correct!","Try again!"))</f>
      </c>
      <c r="E11" s="44"/>
      <c r="F11" s="6"/>
      <c r="G11" s="6"/>
      <c r="H11" s="6"/>
      <c r="I11" s="10"/>
      <c r="J11" s="10"/>
      <c r="K11" s="6"/>
      <c r="L11" s="6"/>
      <c r="M11" s="6"/>
      <c r="N11" s="6"/>
    </row>
    <row r="12" spans="1:14" ht="12.75">
      <c r="A12" s="44" t="s">
        <v>83</v>
      </c>
      <c r="B12" s="44"/>
      <c r="C12" s="44"/>
      <c r="D12" s="110"/>
      <c r="E12" s="44" t="s">
        <v>33</v>
      </c>
      <c r="F12" s="6"/>
      <c r="G12" s="6"/>
      <c r="H12" s="6"/>
      <c r="I12" s="10"/>
      <c r="J12" s="10"/>
      <c r="K12" s="6"/>
      <c r="L12" s="6"/>
      <c r="M12" s="6"/>
      <c r="N12" s="6"/>
    </row>
    <row r="13" spans="1:14" ht="12.75">
      <c r="A13" s="44"/>
      <c r="B13" s="44"/>
      <c r="C13" s="44"/>
      <c r="D13" s="77">
        <f>IF(D12="","",IF(AND(D12&gt;=33.19,D12&lt;=33.2),"Correct!","Try again!"))</f>
      </c>
      <c r="E13" s="44"/>
      <c r="F13" s="6"/>
      <c r="G13" s="6"/>
      <c r="H13" s="6"/>
      <c r="I13" s="10"/>
      <c r="J13" s="10"/>
      <c r="K13" s="6"/>
      <c r="L13" s="6"/>
      <c r="M13" s="6"/>
      <c r="N13" s="6"/>
    </row>
    <row r="14" spans="1:14" ht="12.75">
      <c r="A14" s="44" t="s">
        <v>84</v>
      </c>
      <c r="B14" s="44"/>
      <c r="C14" s="44"/>
      <c r="D14" s="110"/>
      <c r="E14" s="44" t="s">
        <v>35</v>
      </c>
      <c r="F14" s="6"/>
      <c r="G14" s="6"/>
      <c r="H14" s="6"/>
      <c r="I14" s="10"/>
      <c r="J14" s="10"/>
      <c r="K14" s="6"/>
      <c r="L14" s="6"/>
      <c r="M14" s="6"/>
      <c r="N14" s="6"/>
    </row>
    <row r="15" spans="1:14" ht="12.75">
      <c r="A15" s="44"/>
      <c r="B15" s="44"/>
      <c r="C15" s="44"/>
      <c r="D15" s="77">
        <f>IF(D14="","",IF(AND(D14&gt;=7.2,D14&lt;=7.22),"Correct!","Try again!"))</f>
      </c>
      <c r="E15" s="44"/>
      <c r="F15" s="6"/>
      <c r="G15" s="6"/>
      <c r="H15" s="6"/>
      <c r="I15" s="10"/>
      <c r="J15" s="10"/>
      <c r="K15" s="6"/>
      <c r="L15" s="6"/>
      <c r="M15" s="6"/>
      <c r="N15" s="6"/>
    </row>
    <row r="16" spans="1:14" ht="12.75">
      <c r="A16" s="44" t="s">
        <v>85</v>
      </c>
      <c r="B16" s="44"/>
      <c r="C16" s="44"/>
      <c r="D16" s="110"/>
      <c r="E16" s="44" t="s">
        <v>33</v>
      </c>
      <c r="F16" s="6"/>
      <c r="G16" s="6"/>
      <c r="H16" s="6"/>
      <c r="I16" s="10"/>
      <c r="J16" s="10"/>
      <c r="K16" s="6"/>
      <c r="L16" s="6"/>
      <c r="M16" s="6"/>
      <c r="N16" s="6"/>
    </row>
    <row r="17" spans="1:14" ht="12.75">
      <c r="A17" s="44"/>
      <c r="B17" s="44"/>
      <c r="C17" s="44"/>
      <c r="D17" s="77">
        <f>IF(D16="","",IF(AND(D16&gt;=49.6,D16&lt;=49.65),"Correct!","Try again!"))</f>
      </c>
      <c r="E17" s="44"/>
      <c r="F17" s="6"/>
      <c r="G17" s="6"/>
      <c r="H17" s="6"/>
      <c r="I17" s="10"/>
      <c r="J17" s="10"/>
      <c r="K17" s="6"/>
      <c r="L17" s="6"/>
      <c r="M17" s="6"/>
      <c r="N17" s="6"/>
    </row>
    <row r="18" spans="1:14" ht="12.75">
      <c r="A18" s="44" t="s">
        <v>111</v>
      </c>
      <c r="B18" s="44"/>
      <c r="C18" s="44"/>
      <c r="D18" s="111"/>
      <c r="E18" s="12" t="s">
        <v>31</v>
      </c>
      <c r="F18" s="6"/>
      <c r="G18" s="6"/>
      <c r="H18" s="6"/>
      <c r="I18" s="9"/>
      <c r="J18" s="9"/>
      <c r="K18" s="6"/>
      <c r="L18" s="6"/>
      <c r="M18" s="6"/>
      <c r="N18" s="6"/>
    </row>
    <row r="19" spans="1:14" ht="12.75">
      <c r="A19" s="44"/>
      <c r="B19" s="44"/>
      <c r="C19" s="44"/>
      <c r="D19" s="77">
        <f>IF(D18="","",IF(AND(D18&gt;=0.555,D18&lt;=0.56),"Correct!","Try again!"))</f>
      </c>
      <c r="E19" s="44"/>
      <c r="F19" s="6"/>
      <c r="G19" s="6"/>
      <c r="H19" s="6"/>
      <c r="I19" s="10"/>
      <c r="J19" s="10"/>
      <c r="K19" s="6"/>
      <c r="L19" s="6"/>
      <c r="M19" s="6"/>
      <c r="N19" s="6"/>
    </row>
    <row r="20" spans="1:14" ht="12.75">
      <c r="A20" s="44" t="s">
        <v>86</v>
      </c>
      <c r="B20" s="44"/>
      <c r="C20" s="44"/>
      <c r="D20" s="110"/>
      <c r="E20" s="44" t="s">
        <v>35</v>
      </c>
      <c r="F20" s="6"/>
      <c r="G20" s="6"/>
      <c r="H20" s="6"/>
      <c r="I20" s="10"/>
      <c r="J20" s="10"/>
      <c r="K20" s="6"/>
      <c r="L20" s="6"/>
      <c r="M20" s="6"/>
      <c r="N20" s="6"/>
    </row>
    <row r="21" spans="1:14" ht="12.75">
      <c r="A21" s="44"/>
      <c r="B21" s="44"/>
      <c r="C21" s="44"/>
      <c r="D21" s="77">
        <f>IF(D20="","",IF(AND(D20&gt;=21.55,D20&lt;=21.6),"Correct!","Try again!"))</f>
      </c>
      <c r="E21" s="44"/>
      <c r="F21" s="6"/>
      <c r="G21" s="6"/>
      <c r="H21" s="6"/>
      <c r="I21" s="9"/>
      <c r="J21" s="9"/>
      <c r="K21" s="6"/>
      <c r="L21" s="6"/>
      <c r="M21" s="6"/>
      <c r="N21" s="6"/>
    </row>
    <row r="22" spans="1:14" ht="12.75">
      <c r="A22" s="44" t="s">
        <v>112</v>
      </c>
      <c r="B22" s="44"/>
      <c r="C22" s="44"/>
      <c r="D22" s="109"/>
      <c r="E22" s="44"/>
      <c r="F22" s="6"/>
      <c r="G22" s="6"/>
      <c r="H22" s="6"/>
      <c r="I22" s="10"/>
      <c r="J22" s="10"/>
      <c r="K22" s="6"/>
      <c r="L22" s="6"/>
      <c r="M22" s="6"/>
      <c r="N22" s="6"/>
    </row>
    <row r="23" spans="1:14" ht="12.75">
      <c r="A23" s="44"/>
      <c r="B23" s="44"/>
      <c r="C23" s="44"/>
      <c r="D23" s="77">
        <f>IF(D22="","",IF(AND(D22&gt;=0.1375,D22&lt;=0.138),"Correct!","Try again!"))</f>
      </c>
      <c r="E23" s="44"/>
      <c r="F23" s="6"/>
      <c r="G23" s="6"/>
      <c r="H23" s="6"/>
      <c r="I23" s="10"/>
      <c r="J23" s="10"/>
      <c r="K23" s="6"/>
      <c r="L23" s="6"/>
      <c r="M23" s="6"/>
      <c r="N23" s="6"/>
    </row>
    <row r="24" spans="1:14" ht="12.75">
      <c r="A24" s="44" t="s">
        <v>87</v>
      </c>
      <c r="B24" s="44"/>
      <c r="C24" s="44"/>
      <c r="D24" s="110"/>
      <c r="E24" s="44" t="s">
        <v>35</v>
      </c>
      <c r="F24" s="6"/>
      <c r="G24" s="6"/>
      <c r="H24" s="6"/>
      <c r="I24" s="10"/>
      <c r="J24" s="10"/>
      <c r="K24" s="6"/>
      <c r="L24" s="6"/>
      <c r="M24" s="6"/>
      <c r="N24" s="6"/>
    </row>
    <row r="25" spans="1:14" ht="12.75">
      <c r="A25" s="44"/>
      <c r="B25" s="44"/>
      <c r="C25" s="44"/>
      <c r="D25" s="77">
        <f>IF(D24="","",IF(AND(D24&gt;=1.65,D24&lt;=1.7),"Correct!","Try again!"))</f>
      </c>
      <c r="E25" s="44"/>
      <c r="F25" s="6"/>
      <c r="G25" s="6"/>
      <c r="H25" s="6"/>
      <c r="I25" s="10"/>
      <c r="J25" s="10"/>
      <c r="K25" s="6"/>
      <c r="L25" s="6"/>
      <c r="M25" s="6"/>
      <c r="N25" s="6"/>
    </row>
    <row r="26" spans="1:14" ht="12.75">
      <c r="A26" s="44" t="s">
        <v>88</v>
      </c>
      <c r="B26" s="44"/>
      <c r="C26" s="44"/>
      <c r="D26" s="109"/>
      <c r="E26" s="44"/>
      <c r="F26" s="6"/>
      <c r="G26" s="6"/>
      <c r="H26" s="6"/>
      <c r="I26" s="10"/>
      <c r="J26" s="10"/>
      <c r="K26" s="6"/>
      <c r="L26" s="6"/>
      <c r="M26" s="6"/>
      <c r="N26" s="6"/>
    </row>
    <row r="27" spans="1:14" ht="12.75">
      <c r="A27" s="44"/>
      <c r="B27" s="44"/>
      <c r="C27" s="44"/>
      <c r="D27" s="77">
        <f>IF(D26="","",IF(AND(D26&gt;=0.231,D26&lt;=0.2315),"Correct!","Try again!"))</f>
      </c>
      <c r="E27" s="44"/>
      <c r="F27" s="6"/>
      <c r="G27" s="6"/>
      <c r="H27" s="6"/>
      <c r="I27" s="9"/>
      <c r="J27" s="9"/>
      <c r="K27" s="6"/>
      <c r="L27" s="6"/>
      <c r="M27" s="6"/>
      <c r="N27" s="6"/>
    </row>
    <row r="28" spans="1:14" ht="12.75">
      <c r="A28" s="44" t="s">
        <v>89</v>
      </c>
      <c r="B28" s="44"/>
      <c r="C28" s="44"/>
      <c r="D28" s="109"/>
      <c r="E28" s="44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36"/>
      <c r="B29" s="36"/>
      <c r="C29" s="36"/>
      <c r="D29" s="77">
        <f>IF(D28="","",IF(AND(D28&gt;=0.354,D28&lt;=0.3545),"Correct!","Try again!"))</f>
      </c>
      <c r="E29" s="36"/>
      <c r="F29" s="6"/>
      <c r="G29" s="6"/>
      <c r="H29" s="6"/>
      <c r="I29" s="6"/>
      <c r="J29" s="6"/>
      <c r="K29" s="6"/>
      <c r="L29" s="6"/>
      <c r="M29" s="6"/>
      <c r="N29" s="6"/>
    </row>
    <row r="30" spans="6:14" ht="12.75">
      <c r="F30" s="6"/>
      <c r="G30" s="6"/>
      <c r="H30" s="6"/>
      <c r="I30" s="6"/>
      <c r="J30" s="6"/>
      <c r="K30" s="6"/>
      <c r="L30" s="6"/>
      <c r="M30" s="6"/>
      <c r="N30" s="6"/>
    </row>
    <row r="31" spans="6:14" ht="12.75">
      <c r="F31" s="6"/>
      <c r="G31" s="6"/>
      <c r="H31" s="6"/>
      <c r="I31" s="6"/>
      <c r="J31" s="6"/>
      <c r="K31" s="6"/>
      <c r="L31" s="6"/>
      <c r="M31" s="6"/>
      <c r="N31" s="6"/>
    </row>
    <row r="32" spans="6:14" ht="12.75">
      <c r="F32" s="6"/>
      <c r="G32" s="6"/>
      <c r="H32" s="6"/>
      <c r="I32" s="6"/>
      <c r="J32" s="6"/>
      <c r="K32" s="6"/>
      <c r="L32" s="6"/>
      <c r="M32" s="6"/>
      <c r="N32" s="6"/>
    </row>
    <row r="33" spans="6:14" ht="12.75">
      <c r="F33" s="6"/>
      <c r="G33" s="6"/>
      <c r="H33" s="6"/>
      <c r="I33" s="6"/>
      <c r="J33" s="6"/>
      <c r="K33" s="6"/>
      <c r="L33" s="6"/>
      <c r="M33" s="6"/>
      <c r="N33" s="6"/>
    </row>
    <row r="34" spans="5:14" ht="12.75">
      <c r="E34"/>
      <c r="F34" s="6"/>
      <c r="G34" s="6"/>
      <c r="H34" s="6"/>
      <c r="I34" s="6"/>
      <c r="J34" s="6"/>
      <c r="K34" s="6"/>
      <c r="L34" s="6"/>
      <c r="M34" s="6"/>
      <c r="N34" s="6"/>
    </row>
    <row r="35" spans="5:14" ht="12.75">
      <c r="E35"/>
      <c r="F35" s="6"/>
      <c r="G35" s="6"/>
      <c r="H35" s="6"/>
      <c r="I35" s="6"/>
      <c r="J35" s="6"/>
      <c r="K35" s="6"/>
      <c r="L35" s="6"/>
      <c r="M35" s="6"/>
      <c r="N35" s="6"/>
    </row>
    <row r="36" spans="5:14" ht="12.75">
      <c r="E36"/>
      <c r="F36" s="6"/>
      <c r="G36" s="6"/>
      <c r="H36" s="6"/>
      <c r="I36" s="6"/>
      <c r="J36" s="6"/>
      <c r="K36" s="6"/>
      <c r="L36" s="6"/>
      <c r="M36" s="6"/>
      <c r="N36" s="6"/>
    </row>
    <row r="37" spans="5:14" ht="12.75">
      <c r="E37"/>
      <c r="F37" s="6"/>
      <c r="G37" s="6"/>
      <c r="H37" s="6"/>
      <c r="I37" s="6"/>
      <c r="J37" s="6"/>
      <c r="K37" s="6"/>
      <c r="L37" s="6"/>
      <c r="M37" s="6"/>
      <c r="N37" s="6"/>
    </row>
    <row r="38" spans="5:14" ht="12.75">
      <c r="E38"/>
      <c r="F38" s="6"/>
      <c r="G38" s="6"/>
      <c r="H38" s="6"/>
      <c r="I38" s="6"/>
      <c r="J38" s="6"/>
      <c r="K38" s="6"/>
      <c r="L38" s="6"/>
      <c r="M38" s="6"/>
      <c r="N38" s="6"/>
    </row>
    <row r="39" spans="5:14" ht="12.75">
      <c r="E39"/>
      <c r="F39" s="6"/>
      <c r="G39" s="6"/>
      <c r="H39" s="6"/>
      <c r="I39" s="6"/>
      <c r="J39" s="6"/>
      <c r="K39" s="6"/>
      <c r="L39" s="6"/>
      <c r="M39" s="6"/>
      <c r="N39" s="6"/>
    </row>
    <row r="40" spans="5:14" ht="12.75">
      <c r="E40"/>
      <c r="F40" s="6"/>
      <c r="G40" s="6"/>
      <c r="H40" s="6"/>
      <c r="I40" s="6"/>
      <c r="J40" s="6"/>
      <c r="K40" s="6"/>
      <c r="L40" s="6"/>
      <c r="M40" s="6"/>
      <c r="N40" s="6"/>
    </row>
    <row r="41" spans="5:14" ht="12.75">
      <c r="E41"/>
      <c r="F41" s="6"/>
      <c r="G41" s="6"/>
      <c r="H41" s="6"/>
      <c r="I41" s="6"/>
      <c r="J41" s="6"/>
      <c r="K41" s="6"/>
      <c r="L41" s="6"/>
      <c r="M41" s="6"/>
      <c r="N41" s="6"/>
    </row>
    <row r="42" spans="5:14" ht="12.75">
      <c r="E42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/>
      <c r="B43"/>
      <c r="C43"/>
      <c r="D43"/>
      <c r="E43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/>
      <c r="B44"/>
      <c r="C44"/>
      <c r="D44"/>
      <c r="E44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/>
      <c r="B45"/>
      <c r="C45"/>
      <c r="D45"/>
      <c r="E45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/>
      <c r="B46"/>
      <c r="C46"/>
      <c r="D46"/>
      <c r="E4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/>
      <c r="B47"/>
      <c r="C47"/>
      <c r="D47"/>
      <c r="E47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/>
      <c r="B48"/>
      <c r="C48"/>
      <c r="D48"/>
      <c r="E48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/>
      <c r="B49"/>
      <c r="C49"/>
      <c r="D49"/>
      <c r="E49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/>
      <c r="B50"/>
      <c r="C50"/>
      <c r="D50"/>
      <c r="E50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/>
      <c r="B51"/>
      <c r="C51"/>
      <c r="D51"/>
      <c r="E51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/>
      <c r="B52"/>
      <c r="C52"/>
      <c r="D52"/>
      <c r="E52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/>
      <c r="B53"/>
      <c r="C53"/>
      <c r="D53"/>
      <c r="E53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/>
      <c r="B54"/>
      <c r="C54"/>
      <c r="D54"/>
      <c r="E54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/>
      <c r="B55"/>
      <c r="C55"/>
      <c r="D55"/>
      <c r="E55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/>
      <c r="B56"/>
      <c r="C56"/>
      <c r="D56"/>
      <c r="E5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/>
      <c r="B57"/>
      <c r="C57"/>
      <c r="D57"/>
      <c r="E57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/>
      <c r="B58"/>
      <c r="C58"/>
      <c r="D58"/>
      <c r="E58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/>
      <c r="B59"/>
      <c r="C59"/>
      <c r="D59"/>
      <c r="E59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/>
      <c r="B60"/>
      <c r="C60"/>
      <c r="D60"/>
      <c r="E60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/>
      <c r="B61"/>
      <c r="C61"/>
      <c r="D61"/>
      <c r="E61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/>
      <c r="B62"/>
      <c r="C62"/>
      <c r="D62"/>
      <c r="E62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/>
      <c r="B63"/>
      <c r="C63"/>
      <c r="D63"/>
      <c r="E63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/>
      <c r="B64"/>
      <c r="C64"/>
      <c r="D64"/>
      <c r="E64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/>
      <c r="B65"/>
      <c r="C65"/>
      <c r="D65"/>
      <c r="E65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/>
      <c r="B66"/>
      <c r="C66"/>
      <c r="D66"/>
      <c r="E6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/>
      <c r="B67"/>
      <c r="C67"/>
      <c r="D67"/>
      <c r="E67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/>
      <c r="B68"/>
      <c r="C68"/>
      <c r="D68"/>
      <c r="E68"/>
      <c r="F68" s="6"/>
      <c r="G68" s="6"/>
      <c r="H68" s="6"/>
      <c r="I68" s="6"/>
      <c r="J68" s="6"/>
      <c r="K68" s="6"/>
      <c r="L68" s="6"/>
      <c r="M68" s="6"/>
      <c r="N68" s="6"/>
    </row>
    <row r="69" spans="6:14" ht="12.75">
      <c r="F69" s="6"/>
      <c r="G69" s="6"/>
      <c r="H69" s="6"/>
      <c r="I69" s="6"/>
      <c r="J69" s="6"/>
      <c r="K69" s="6"/>
      <c r="L69" s="6"/>
      <c r="M69" s="6"/>
      <c r="N69" s="6"/>
    </row>
    <row r="70" spans="6:14" ht="12.75">
      <c r="F70" s="6"/>
      <c r="G70" s="6"/>
      <c r="H70" s="6"/>
      <c r="I70" s="6"/>
      <c r="J70" s="6"/>
      <c r="K70" s="6"/>
      <c r="L70" s="6"/>
      <c r="M70" s="6"/>
      <c r="N70" s="6"/>
    </row>
    <row r="71" spans="6:14" ht="12.75">
      <c r="F71" s="6"/>
      <c r="G71" s="6"/>
      <c r="H71" s="6"/>
      <c r="I71" s="6"/>
      <c r="J71" s="6"/>
      <c r="K71" s="6"/>
      <c r="L71" s="6"/>
      <c r="M71" s="6"/>
      <c r="N71" s="6"/>
    </row>
    <row r="72" spans="6:14" ht="12.75">
      <c r="F72" s="6"/>
      <c r="G72" s="6"/>
      <c r="H72" s="6"/>
      <c r="I72" s="6"/>
      <c r="J72" s="6"/>
      <c r="K72" s="6"/>
      <c r="L72" s="6"/>
      <c r="M72" s="6"/>
      <c r="N72" s="6"/>
    </row>
    <row r="73" spans="6:14" ht="12.75">
      <c r="F73" s="6"/>
      <c r="G73" s="6"/>
      <c r="H73" s="6"/>
      <c r="I73" s="6"/>
      <c r="J73" s="6"/>
      <c r="K73" s="6"/>
      <c r="L73" s="6"/>
      <c r="M73" s="6"/>
      <c r="N73" s="6"/>
    </row>
    <row r="74" spans="6:14" ht="12.75">
      <c r="F74" s="6"/>
      <c r="G74" s="6"/>
      <c r="H74" s="6"/>
      <c r="I74" s="6"/>
      <c r="J74" s="6"/>
      <c r="K74" s="6"/>
      <c r="L74" s="6"/>
      <c r="M74" s="6"/>
      <c r="N74" s="6"/>
    </row>
    <row r="75" spans="6:14" ht="12.75">
      <c r="F75" s="6"/>
      <c r="G75" s="6"/>
      <c r="H75" s="6"/>
      <c r="I75" s="6"/>
      <c r="J75" s="6"/>
      <c r="K75" s="6"/>
      <c r="L75" s="6"/>
      <c r="M75" s="6"/>
      <c r="N75" s="6"/>
    </row>
    <row r="76" spans="6:14" ht="12.75">
      <c r="F76" s="6"/>
      <c r="G76" s="6"/>
      <c r="H76" s="6"/>
      <c r="I76" s="6"/>
      <c r="J76" s="6"/>
      <c r="K76" s="6"/>
      <c r="L76" s="6"/>
      <c r="M76" s="6"/>
      <c r="N76" s="6"/>
    </row>
    <row r="77" spans="6:14" ht="12.75">
      <c r="F77" s="6"/>
      <c r="G77" s="6"/>
      <c r="H77" s="6"/>
      <c r="I77" s="6"/>
      <c r="J77" s="6"/>
      <c r="K77" s="6"/>
      <c r="L77" s="6"/>
      <c r="M77" s="6"/>
      <c r="N77" s="6"/>
    </row>
    <row r="78" spans="6:14" ht="12.75">
      <c r="F78" s="6"/>
      <c r="G78" s="6"/>
      <c r="H78" s="6"/>
      <c r="I78" s="6"/>
      <c r="J78" s="6"/>
      <c r="K78" s="6"/>
      <c r="L78" s="6"/>
      <c r="M78" s="6"/>
      <c r="N78" s="6"/>
    </row>
    <row r="79" spans="6:14" ht="12.75">
      <c r="F79" s="6"/>
      <c r="G79" s="6"/>
      <c r="H79" s="6"/>
      <c r="I79" s="6"/>
      <c r="J79" s="6"/>
      <c r="K79" s="6"/>
      <c r="L79" s="6"/>
      <c r="M79" s="6"/>
      <c r="N79" s="6"/>
    </row>
    <row r="80" spans="6:14" ht="12.75">
      <c r="F80" s="6"/>
      <c r="G80" s="6"/>
      <c r="H80" s="6"/>
      <c r="I80" s="6"/>
      <c r="J80" s="6"/>
      <c r="K80" s="6"/>
      <c r="L80" s="6"/>
      <c r="M80" s="6"/>
      <c r="N80" s="6"/>
    </row>
    <row r="81" spans="6:14" ht="12.75">
      <c r="F81" s="5"/>
      <c r="G81" s="6"/>
      <c r="H81" s="6"/>
      <c r="I81" s="6"/>
      <c r="J81" s="6"/>
      <c r="K81" s="6"/>
      <c r="L81" s="6"/>
      <c r="M81" s="6"/>
      <c r="N81" s="6"/>
    </row>
    <row r="82" spans="6:7" ht="12.75">
      <c r="F82" s="5"/>
      <c r="G82" s="5"/>
    </row>
    <row r="83" spans="6:7" ht="12.75">
      <c r="F83" s="5"/>
      <c r="G83" s="5"/>
    </row>
    <row r="84" spans="6:7" ht="12.75">
      <c r="F84" s="5"/>
      <c r="G84" s="5"/>
    </row>
    <row r="85" spans="6:7" ht="12.75">
      <c r="F85" s="5"/>
      <c r="G85" s="5"/>
    </row>
    <row r="86" spans="6:7" ht="12.75">
      <c r="F86" s="5"/>
      <c r="G86" s="5"/>
    </row>
    <row r="87" spans="6:7" ht="12.75"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/>
      <c r="G95" s="5"/>
    </row>
    <row r="96" spans="6:7" ht="12.75">
      <c r="F96"/>
      <c r="G96" s="5"/>
    </row>
    <row r="97" spans="6:7" ht="12.75">
      <c r="F97"/>
      <c r="G97" s="5"/>
    </row>
    <row r="98" spans="6:7" ht="12.75">
      <c r="F98"/>
      <c r="G98" s="5"/>
    </row>
    <row r="99" spans="6:7" ht="12.75">
      <c r="F99"/>
      <c r="G99" s="5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</sheetData>
  <sheetProtection password="C690" sheet="1" objects="1" scenarios="1" selectLockedCells="1"/>
  <mergeCells count="5">
    <mergeCell ref="C3:D3"/>
    <mergeCell ref="C2:D2"/>
    <mergeCell ref="C1:D1"/>
    <mergeCell ref="A6:E6"/>
    <mergeCell ref="A5:E5"/>
  </mergeCells>
  <printOptions horizontalCentered="1"/>
  <pageMargins left="0" right="0" top="0.6" bottom="0.62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4" width="12.7109375" style="0" customWidth="1"/>
  </cols>
  <sheetData>
    <row r="1" spans="1:5" ht="12.75">
      <c r="A1" s="127" t="s">
        <v>113</v>
      </c>
      <c r="B1" s="127"/>
      <c r="C1" s="7"/>
      <c r="D1" s="7"/>
      <c r="E1" s="6"/>
    </row>
    <row r="2" spans="1:5" ht="12.75">
      <c r="A2" s="6"/>
      <c r="B2" s="6"/>
      <c r="C2" s="6"/>
      <c r="D2" s="6"/>
      <c r="E2" s="6"/>
    </row>
    <row r="3" spans="1:6" ht="12.75">
      <c r="A3" s="113" t="s">
        <v>105</v>
      </c>
      <c r="B3" s="113"/>
      <c r="C3" s="113"/>
      <c r="D3" s="113"/>
      <c r="E3" s="113"/>
      <c r="F3" s="38"/>
    </row>
    <row r="4" spans="1:6" ht="12.75">
      <c r="A4" s="113" t="s">
        <v>28</v>
      </c>
      <c r="B4" s="113"/>
      <c r="C4" s="113"/>
      <c r="D4" s="113"/>
      <c r="E4" s="113"/>
      <c r="F4" s="38"/>
    </row>
    <row r="5" spans="1:6" ht="12.75">
      <c r="A5" s="113" t="s">
        <v>106</v>
      </c>
      <c r="B5" s="113"/>
      <c r="C5" s="113"/>
      <c r="D5" s="113"/>
      <c r="E5" s="113"/>
      <c r="F5" s="38"/>
    </row>
    <row r="6" spans="1:6" ht="12.75">
      <c r="A6" s="15"/>
      <c r="B6" s="15"/>
      <c r="C6" s="15"/>
      <c r="D6" s="15"/>
      <c r="E6" s="15"/>
      <c r="F6" s="38"/>
    </row>
    <row r="7" spans="1:6" ht="12.75">
      <c r="A7" s="15" t="s">
        <v>29</v>
      </c>
      <c r="B7" s="15"/>
      <c r="C7" s="15"/>
      <c r="D7" s="22"/>
      <c r="E7" s="56">
        <v>348600</v>
      </c>
      <c r="F7" s="38"/>
    </row>
    <row r="8" spans="1:6" ht="12.75">
      <c r="A8" s="12" t="s">
        <v>58</v>
      </c>
      <c r="B8" s="12"/>
      <c r="C8" s="12"/>
      <c r="D8" s="19"/>
      <c r="E8" s="53">
        <v>229150</v>
      </c>
      <c r="F8" s="38"/>
    </row>
    <row r="9" spans="1:6" ht="12.75">
      <c r="A9" s="12" t="s">
        <v>32</v>
      </c>
      <c r="B9" s="12"/>
      <c r="C9" s="12"/>
      <c r="D9" s="19"/>
      <c r="E9" s="68">
        <f>+E7-E8</f>
        <v>119450</v>
      </c>
      <c r="F9" s="38"/>
    </row>
    <row r="10" spans="1:6" ht="12.75">
      <c r="A10" s="12" t="s">
        <v>34</v>
      </c>
      <c r="B10" s="12"/>
      <c r="C10" s="12"/>
      <c r="D10" s="19"/>
      <c r="E10" s="54">
        <v>52500</v>
      </c>
      <c r="F10" s="38"/>
    </row>
    <row r="11" spans="1:6" ht="12.75">
      <c r="A11" s="12" t="s">
        <v>36</v>
      </c>
      <c r="B11" s="12"/>
      <c r="C11" s="12"/>
      <c r="D11" s="19"/>
      <c r="E11" s="53">
        <v>3100</v>
      </c>
      <c r="F11" s="38"/>
    </row>
    <row r="12" spans="1:6" ht="12.75">
      <c r="A12" s="12" t="s">
        <v>37</v>
      </c>
      <c r="B12" s="12"/>
      <c r="C12" s="12"/>
      <c r="D12" s="19"/>
      <c r="E12" s="68">
        <f>E9-E10-E11</f>
        <v>63850</v>
      </c>
      <c r="F12" s="38"/>
    </row>
    <row r="13" spans="1:6" ht="12.75">
      <c r="A13" s="12" t="s">
        <v>38</v>
      </c>
      <c r="B13" s="12"/>
      <c r="C13" s="12"/>
      <c r="D13" s="19"/>
      <c r="E13" s="53">
        <v>15800</v>
      </c>
      <c r="F13" s="38"/>
    </row>
    <row r="14" spans="1:6" ht="13.5" thickBot="1">
      <c r="A14" s="12" t="s">
        <v>39</v>
      </c>
      <c r="B14" s="12"/>
      <c r="C14" s="12"/>
      <c r="D14" s="19"/>
      <c r="E14" s="58">
        <f>+E12-E13</f>
        <v>48050</v>
      </c>
      <c r="F14" s="38"/>
    </row>
    <row r="15" spans="1:6" ht="13.5" thickTop="1">
      <c r="A15" s="12"/>
      <c r="B15" s="12"/>
      <c r="C15" s="12"/>
      <c r="D15" s="12"/>
      <c r="E15" s="12"/>
      <c r="F15" s="38"/>
    </row>
    <row r="16" spans="1:6" ht="12.75">
      <c r="A16" s="12"/>
      <c r="B16" s="12"/>
      <c r="C16" s="12"/>
      <c r="D16" s="12"/>
      <c r="E16" s="12"/>
      <c r="F16" s="38"/>
    </row>
    <row r="17" spans="1:6" ht="12.75">
      <c r="A17" s="113" t="s">
        <v>105</v>
      </c>
      <c r="B17" s="113"/>
      <c r="C17" s="113"/>
      <c r="D17" s="113"/>
      <c r="E17" s="113"/>
      <c r="F17" s="38"/>
    </row>
    <row r="18" spans="1:6" ht="12.75">
      <c r="A18" s="113" t="s">
        <v>40</v>
      </c>
      <c r="B18" s="113"/>
      <c r="C18" s="113"/>
      <c r="D18" s="113"/>
      <c r="E18" s="113"/>
      <c r="F18" s="38"/>
    </row>
    <row r="19" spans="1:6" ht="12.75">
      <c r="A19" s="126" t="s">
        <v>107</v>
      </c>
      <c r="B19" s="126"/>
      <c r="C19" s="126"/>
      <c r="D19" s="126"/>
      <c r="E19" s="126"/>
      <c r="F19" s="38"/>
    </row>
    <row r="20" spans="1:6" ht="12.75">
      <c r="A20" s="15"/>
      <c r="B20" s="15"/>
      <c r="C20" s="15"/>
      <c r="D20" s="15"/>
      <c r="E20" s="15"/>
      <c r="F20" s="38"/>
    </row>
    <row r="21" spans="1:6" ht="12.75">
      <c r="A21" s="74" t="s">
        <v>13</v>
      </c>
      <c r="B21" s="23"/>
      <c r="C21" s="23"/>
      <c r="D21" s="24"/>
      <c r="E21" s="42"/>
      <c r="F21" s="38"/>
    </row>
    <row r="22" spans="1:6" ht="12.75">
      <c r="A22" s="12" t="s">
        <v>41</v>
      </c>
      <c r="B22" s="12"/>
      <c r="C22" s="12"/>
      <c r="D22" s="19"/>
      <c r="E22" s="57">
        <v>9000</v>
      </c>
      <c r="F22" s="38"/>
    </row>
    <row r="23" spans="1:6" ht="12.75">
      <c r="A23" s="12" t="s">
        <v>42</v>
      </c>
      <c r="B23" s="12"/>
      <c r="C23" s="12"/>
      <c r="D23" s="19"/>
      <c r="E23" s="54">
        <v>7400</v>
      </c>
      <c r="F23" s="38"/>
    </row>
    <row r="24" spans="1:6" ht="12.75">
      <c r="A24" s="12" t="s">
        <v>43</v>
      </c>
      <c r="B24" s="12"/>
      <c r="C24" s="12"/>
      <c r="D24" s="19"/>
      <c r="E24" s="54">
        <v>28200</v>
      </c>
      <c r="F24" s="38"/>
    </row>
    <row r="25" spans="1:6" ht="12.75">
      <c r="A25" s="12" t="s">
        <v>44</v>
      </c>
      <c r="B25" s="12"/>
      <c r="C25" s="12"/>
      <c r="D25" s="19"/>
      <c r="E25" s="54">
        <v>3500</v>
      </c>
      <c r="F25" s="38"/>
    </row>
    <row r="26" spans="1:6" ht="12.75">
      <c r="A26" s="12" t="s">
        <v>45</v>
      </c>
      <c r="B26" s="12"/>
      <c r="C26" s="12"/>
      <c r="D26" s="19"/>
      <c r="E26" s="54">
        <v>31150</v>
      </c>
      <c r="F26" s="38"/>
    </row>
    <row r="27" spans="1:6" ht="12.75">
      <c r="A27" s="12" t="s">
        <v>46</v>
      </c>
      <c r="B27" s="12"/>
      <c r="C27" s="12"/>
      <c r="D27" s="19"/>
      <c r="E27" s="54">
        <v>1650</v>
      </c>
      <c r="F27" s="38"/>
    </row>
    <row r="28" spans="1:6" ht="12.75">
      <c r="A28" s="12" t="s">
        <v>47</v>
      </c>
      <c r="B28" s="12"/>
      <c r="C28" s="12"/>
      <c r="D28" s="19"/>
      <c r="E28" s="53">
        <v>152300</v>
      </c>
      <c r="F28" s="38"/>
    </row>
    <row r="29" spans="1:6" ht="13.5" thickBot="1">
      <c r="A29" s="12" t="s">
        <v>48</v>
      </c>
      <c r="B29" s="12"/>
      <c r="C29" s="12"/>
      <c r="D29" s="19"/>
      <c r="E29" s="58">
        <f>SUM(E22:E28)</f>
        <v>233200</v>
      </c>
      <c r="F29" s="38"/>
    </row>
    <row r="30" spans="1:6" ht="13.5" thickTop="1">
      <c r="A30" s="12"/>
      <c r="B30" s="12"/>
      <c r="C30" s="12"/>
      <c r="D30" s="19"/>
      <c r="E30" s="68"/>
      <c r="F30" s="38"/>
    </row>
    <row r="31" spans="1:6" ht="12.75">
      <c r="A31" s="74" t="s">
        <v>49</v>
      </c>
      <c r="B31" s="23"/>
      <c r="C31" s="23"/>
      <c r="D31" s="24"/>
      <c r="E31" s="69"/>
      <c r="F31" s="38"/>
    </row>
    <row r="32" spans="1:6" ht="12.75">
      <c r="A32" s="12" t="s">
        <v>50</v>
      </c>
      <c r="B32" s="12"/>
      <c r="C32" s="12"/>
      <c r="D32" s="19"/>
      <c r="E32" s="57">
        <v>16500</v>
      </c>
      <c r="F32" s="38"/>
    </row>
    <row r="33" spans="1:6" ht="12.75">
      <c r="A33" s="12" t="s">
        <v>51</v>
      </c>
      <c r="B33" s="12"/>
      <c r="C33" s="12"/>
      <c r="D33" s="19"/>
      <c r="E33" s="54">
        <v>2200</v>
      </c>
      <c r="F33" s="38"/>
    </row>
    <row r="34" spans="1:6" ht="12.75">
      <c r="A34" s="12" t="s">
        <v>52</v>
      </c>
      <c r="B34" s="12"/>
      <c r="C34" s="12"/>
      <c r="D34" s="22"/>
      <c r="E34" s="55">
        <v>2300</v>
      </c>
      <c r="F34" s="38"/>
    </row>
    <row r="35" spans="1:6" ht="12.75">
      <c r="A35" s="15" t="s">
        <v>53</v>
      </c>
      <c r="B35" s="15"/>
      <c r="C35" s="15"/>
      <c r="D35" s="22"/>
      <c r="E35" s="55"/>
      <c r="F35" s="38"/>
    </row>
    <row r="36" spans="1:6" ht="12.75">
      <c r="A36" s="15" t="s">
        <v>54</v>
      </c>
      <c r="B36" s="15"/>
      <c r="C36" s="15"/>
      <c r="D36" s="19"/>
      <c r="E36" s="54">
        <v>62400</v>
      </c>
      <c r="F36" s="38"/>
    </row>
    <row r="37" spans="1:6" ht="12.75">
      <c r="A37" s="12" t="s">
        <v>57</v>
      </c>
      <c r="B37" s="12"/>
      <c r="C37" s="12"/>
      <c r="D37" s="22"/>
      <c r="E37" s="54">
        <v>90000</v>
      </c>
      <c r="F37" s="38"/>
    </row>
    <row r="38" spans="1:6" ht="12.75">
      <c r="A38" s="15" t="s">
        <v>55</v>
      </c>
      <c r="B38" s="15"/>
      <c r="C38" s="15"/>
      <c r="D38" s="22"/>
      <c r="E38" s="53">
        <v>59800</v>
      </c>
      <c r="F38" s="38"/>
    </row>
    <row r="39" spans="1:6" ht="13.5" thickBot="1">
      <c r="A39" s="15" t="s">
        <v>56</v>
      </c>
      <c r="B39" s="15"/>
      <c r="C39" s="15"/>
      <c r="D39" s="15"/>
      <c r="E39" s="58">
        <f>SUM(E32:E38)</f>
        <v>233200</v>
      </c>
      <c r="F39" s="38"/>
    </row>
    <row r="40" spans="1:6" ht="13.5" thickTop="1">
      <c r="A40" s="15"/>
      <c r="B40" s="15"/>
      <c r="C40" s="15"/>
      <c r="D40" s="15"/>
      <c r="E40" s="12"/>
      <c r="F40" s="38"/>
    </row>
    <row r="41" spans="1:6" ht="12.75">
      <c r="A41" s="43" t="s">
        <v>108</v>
      </c>
      <c r="B41" s="43"/>
      <c r="C41" s="43"/>
      <c r="D41" s="15"/>
      <c r="E41" s="12"/>
      <c r="F41" s="38"/>
    </row>
    <row r="42" spans="1:6" ht="12.75">
      <c r="A42" s="15" t="s">
        <v>78</v>
      </c>
      <c r="B42" s="15"/>
      <c r="C42" s="15"/>
      <c r="D42" s="56">
        <v>32400</v>
      </c>
      <c r="E42" s="12"/>
      <c r="F42" s="38"/>
    </row>
    <row r="43" spans="1:6" ht="12.75">
      <c r="A43" s="15" t="s">
        <v>48</v>
      </c>
      <c r="B43" s="15"/>
      <c r="C43" s="15"/>
      <c r="D43" s="64">
        <v>182400</v>
      </c>
      <c r="E43" s="12"/>
      <c r="F43" s="38"/>
    </row>
    <row r="44" spans="1:6" ht="12.75">
      <c r="A44" s="15" t="s">
        <v>57</v>
      </c>
      <c r="B44" s="15"/>
      <c r="C44" s="15"/>
      <c r="D44" s="64">
        <v>90000</v>
      </c>
      <c r="E44" s="12"/>
      <c r="F44" s="38"/>
    </row>
    <row r="45" spans="1:6" ht="12.75">
      <c r="A45" s="15" t="s">
        <v>55</v>
      </c>
      <c r="B45" s="15"/>
      <c r="C45" s="15"/>
      <c r="D45" s="64">
        <v>31300</v>
      </c>
      <c r="E45" s="12"/>
      <c r="F45" s="38"/>
    </row>
    <row r="46" spans="1:6" ht="12.75">
      <c r="A46" s="15"/>
      <c r="B46" s="15"/>
      <c r="C46" s="15"/>
      <c r="D46" s="22"/>
      <c r="E46" s="12"/>
      <c r="F46" s="38"/>
    </row>
    <row r="47" spans="1:6" ht="12.75">
      <c r="A47" s="11" t="s">
        <v>73</v>
      </c>
      <c r="B47" s="11"/>
      <c r="C47" s="11"/>
      <c r="D47" s="12"/>
      <c r="E47" s="18"/>
      <c r="F47" s="38"/>
    </row>
    <row r="48" spans="1:6" ht="12.75">
      <c r="A48" s="12" t="s">
        <v>79</v>
      </c>
      <c r="B48" s="12"/>
      <c r="C48" s="12"/>
      <c r="D48" s="70">
        <v>2.3</v>
      </c>
      <c r="E48" s="36"/>
      <c r="F48" s="38"/>
    </row>
    <row r="49" spans="1:6" ht="12.75">
      <c r="A49" s="40" t="s">
        <v>80</v>
      </c>
      <c r="B49" s="40"/>
      <c r="C49" s="40"/>
      <c r="D49" s="70">
        <v>7.2</v>
      </c>
      <c r="E49" s="36"/>
      <c r="F49" s="38"/>
    </row>
    <row r="50" spans="1:6" ht="12.75">
      <c r="A50" s="38"/>
      <c r="B50" s="38"/>
      <c r="C50" s="38"/>
      <c r="D50" s="38"/>
      <c r="E50" s="38"/>
      <c r="F50" s="38"/>
    </row>
  </sheetData>
  <sheetProtection password="C690" sheet="1" objects="1" scenarios="1" selectLockedCells="1" selectUnlockedCells="1"/>
  <mergeCells count="7">
    <mergeCell ref="A19:E19"/>
    <mergeCell ref="A18:E18"/>
    <mergeCell ref="A17:E17"/>
    <mergeCell ref="A1:B1"/>
    <mergeCell ref="A5:E5"/>
    <mergeCell ref="A4:E4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2010-10-25T22:44:12Z</cp:lastPrinted>
  <dcterms:created xsi:type="dcterms:W3CDTF">2001-04-05T16:28:01Z</dcterms:created>
  <dcterms:modified xsi:type="dcterms:W3CDTF">2010-12-17T01:14:02Z</dcterms:modified>
  <cp:category/>
  <cp:version/>
  <cp:contentType/>
  <cp:contentStatus/>
</cp:coreProperties>
</file>