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P02-23" sheetId="1" r:id="rId1"/>
    <sheet name="Given P02-23" sheetId="2" r:id="rId2"/>
    <sheet name="P02-24" sheetId="3" r:id="rId3"/>
    <sheet name="Given P02-24" sheetId="4" r:id="rId4"/>
    <sheet name="P02-29" sheetId="5" r:id="rId5"/>
    <sheet name="Given P02-29" sheetId="6" r:id="rId6"/>
  </sheets>
  <definedNames>
    <definedName name="_xlnm.Print_Titles" localSheetId="0">'P02-23'!$1:$4</definedName>
    <definedName name="_xlnm.Print_Titles" localSheetId="2">'P02-24'!$1:$4</definedName>
    <definedName name="_xlnm.Print_Titles" localSheetId="4">'P02-29'!$1:$4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07" authorId="0">
      <text>
        <r>
          <rPr>
            <sz val="8"/>
            <rFont val="Tahoma"/>
            <family val="2"/>
          </rPr>
          <t>Enter appropriate data in yellow cells.
Adjust Lee's accounts for acquisition entries.</t>
        </r>
      </text>
    </comment>
    <comment ref="C58" authorId="0">
      <text>
        <r>
          <rPr>
            <sz val="8"/>
            <rFont val="Arial"/>
            <family val="2"/>
          </rPr>
          <t>Enter appropriate data in yellow cells.  Your entries will be verified.  Liabilities and equity accounts are negative.</t>
        </r>
      </text>
    </comment>
    <comment ref="A25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  <comment ref="D58" authorId="0">
      <text>
        <r>
          <rPr>
            <sz val="8"/>
            <rFont val="Arial"/>
            <family val="2"/>
          </rPr>
          <t>Enter a short explanation in the space provided.</t>
        </r>
      </text>
    </comment>
    <comment ref="I107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H107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G107" authorId="0">
      <text>
        <r>
          <rPr>
            <sz val="8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F107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E107" authorId="0">
      <text>
        <r>
          <rPr>
            <sz val="8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F43" authorId="0">
      <text>
        <r>
          <rPr>
            <sz val="8"/>
            <rFont val="Tahoma"/>
            <family val="2"/>
          </rPr>
          <t xml:space="preserve">Enter appropriate data in yellow cells.  Your entry for "Bargain purchase" will </t>
        </r>
        <r>
          <rPr>
            <sz val="8"/>
            <rFont val="Tahoma"/>
            <family val="2"/>
          </rPr>
          <t>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8" authorId="0">
      <text>
        <r>
          <rPr>
            <sz val="8"/>
            <rFont val="Tahoma"/>
            <family val="2"/>
          </rPr>
          <t>Enter appropriate data in yellow cells.  Your entries for "Excess cost over book value" and "Goodwill"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J22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I22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22" authorId="0">
      <text>
        <r>
          <rPr>
            <sz val="8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G22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F22" authorId="0">
      <text>
        <r>
          <rPr>
            <sz val="8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D22" authorId="0">
      <text>
        <r>
          <rPr>
            <sz val="8"/>
            <rFont val="Tahoma"/>
            <family val="2"/>
          </rPr>
          <t>Enter appropriate data in yellow cells.
Adjust Merrill's accounts for acquisition entries.</t>
        </r>
      </text>
    </comment>
    <comment ref="J23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24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25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27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28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29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32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33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34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35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  <comment ref="J36" authorId="0">
      <text>
        <r>
          <rPr>
            <sz val="8"/>
            <rFont val="Tahoma"/>
            <family val="2"/>
          </rPr>
          <t>The entries in this column are formulas and should not be edited.  The  results are verified.</t>
        </r>
      </text>
    </comment>
  </commentList>
</comments>
</file>

<file path=xl/sharedStrings.xml><?xml version="1.0" encoding="utf-8"?>
<sst xmlns="http://schemas.openxmlformats.org/spreadsheetml/2006/main" count="276" uniqueCount="161">
  <si>
    <t>Student Name:</t>
  </si>
  <si>
    <t>Class:</t>
  </si>
  <si>
    <t xml:space="preserve">  for acquisition - number of shares</t>
  </si>
  <si>
    <t>Cash</t>
  </si>
  <si>
    <t>Receivables</t>
  </si>
  <si>
    <t>Inventory</t>
  </si>
  <si>
    <t>Land</t>
  </si>
  <si>
    <t>Buildings (net)</t>
  </si>
  <si>
    <t>Equipment (net)</t>
  </si>
  <si>
    <t>Accounts payable</t>
  </si>
  <si>
    <t>Long-term liabilities</t>
  </si>
  <si>
    <t>Value</t>
  </si>
  <si>
    <t>General Journal</t>
  </si>
  <si>
    <t>Account</t>
  </si>
  <si>
    <t>Debit</t>
  </si>
  <si>
    <t>Credit</t>
  </si>
  <si>
    <t>Additional Paid-In Capital</t>
  </si>
  <si>
    <t>Buildings</t>
  </si>
  <si>
    <t>Equipment</t>
  </si>
  <si>
    <t>Goodwill</t>
  </si>
  <si>
    <t>Accounts</t>
  </si>
  <si>
    <t>Company</t>
  </si>
  <si>
    <t>Common stock - $1 par</t>
  </si>
  <si>
    <t>Additional paid-in capital</t>
  </si>
  <si>
    <t>Book</t>
  </si>
  <si>
    <t>Account Name</t>
  </si>
  <si>
    <t>Explanation</t>
  </si>
  <si>
    <t>Balance</t>
  </si>
  <si>
    <t>Accounts Payable</t>
  </si>
  <si>
    <t>Long-term Liabilities</t>
  </si>
  <si>
    <t>Common Stock</t>
  </si>
  <si>
    <t>Retained Earnings</t>
  </si>
  <si>
    <t>Book value (assets minus liabilities</t>
  </si>
  <si>
    <t xml:space="preserve">Allocation to specific accounts based on </t>
  </si>
  <si>
    <t xml:space="preserve">    Inventory</t>
  </si>
  <si>
    <t xml:space="preserve">    Land</t>
  </si>
  <si>
    <t xml:space="preserve">    Buildings</t>
  </si>
  <si>
    <t>Total Liabilities &amp; Equity</t>
  </si>
  <si>
    <t>Total Assets</t>
  </si>
  <si>
    <t>Common stock</t>
  </si>
  <si>
    <t>Consolidation Worksheet</t>
  </si>
  <si>
    <t>Consolidation Entries</t>
  </si>
  <si>
    <t>Consolidated</t>
  </si>
  <si>
    <t>Totals</t>
  </si>
  <si>
    <t>Common stock - $20 par</t>
  </si>
  <si>
    <t>Additional paid-In capital</t>
  </si>
  <si>
    <t>Retained earnings</t>
  </si>
  <si>
    <t>- Purchase price and account allocation</t>
  </si>
  <si>
    <t>Pratt</t>
  </si>
  <si>
    <t xml:space="preserve">  acquired by Pratt Company</t>
  </si>
  <si>
    <t>Cash paid by Pratt for acquisition</t>
  </si>
  <si>
    <t>Assessment of Spider's fair and book value differences:</t>
  </si>
  <si>
    <t>Computer software</t>
  </si>
  <si>
    <t>Client contracts</t>
  </si>
  <si>
    <t>In-process research and development</t>
  </si>
  <si>
    <t>Notes payable</t>
  </si>
  <si>
    <t>Fair</t>
  </si>
  <si>
    <t>Total assets</t>
  </si>
  <si>
    <t>Total liabilities and equities</t>
  </si>
  <si>
    <t>Spider, Inc. outstanding stock</t>
  </si>
  <si>
    <t xml:space="preserve">  -to Computer software</t>
  </si>
  <si>
    <t xml:space="preserve">  -to Client contracts</t>
  </si>
  <si>
    <t xml:space="preserve">  -to IPR&amp;D</t>
  </si>
  <si>
    <t xml:space="preserve">  -to Equipment</t>
  </si>
  <si>
    <t xml:space="preserve">  -to Notes payable</t>
  </si>
  <si>
    <t>PRATT COMPANY AND SPIDER, INC.</t>
  </si>
  <si>
    <t>Consolidated Balance Sheet</t>
  </si>
  <si>
    <t>(To record payment of stock issuance costs)</t>
  </si>
  <si>
    <t>Book value</t>
  </si>
  <si>
    <t>Marshall</t>
  </si>
  <si>
    <t>Tucker</t>
  </si>
  <si>
    <t>MARSHALL COMPANY AND CONSOLIDATED SUBSIDIARY</t>
  </si>
  <si>
    <t>Investment in Tucker</t>
  </si>
  <si>
    <t>Marshall's trial balance is adjusted for the transactions</t>
  </si>
  <si>
    <t>(as shown in the worksheet that follows).</t>
  </si>
  <si>
    <t>Consideration transferred at fair value</t>
  </si>
  <si>
    <t xml:space="preserve">  fair value:</t>
  </si>
  <si>
    <t>Marshall's acquisition of Tucker represents a bargain purchase</t>
  </si>
  <si>
    <t>because the fair value of the net assets acquired exceeds the</t>
  </si>
  <si>
    <t>Fair value of consideration transferred</t>
  </si>
  <si>
    <t>Fair value of net assets acquired</t>
  </si>
  <si>
    <t>Gain on bargain purchase</t>
  </si>
  <si>
    <t>MARSHALL COMPANY</t>
  </si>
  <si>
    <t>business combination:</t>
  </si>
  <si>
    <t>Part b.   Marshall and Tucker Consolidated Worksheet</t>
  </si>
  <si>
    <t>Part a.  Marshall and Tucker Consolidated Balances</t>
  </si>
  <si>
    <t>Values</t>
  </si>
  <si>
    <t>Investment in Spider</t>
  </si>
  <si>
    <t>Spider</t>
  </si>
  <si>
    <t>Excess fair over book value</t>
  </si>
  <si>
    <t>Allocation of excess fair value to</t>
  </si>
  <si>
    <t xml:space="preserve">  specific assets and liabilities</t>
  </si>
  <si>
    <t>R&amp;D asset</t>
  </si>
  <si>
    <t>Spicer</t>
  </si>
  <si>
    <t>PRATT COMPANY AND SUBSIDIARY</t>
  </si>
  <si>
    <t>Tucker Company outstanding common stock</t>
  </si>
  <si>
    <t xml:space="preserve">  acquired by Marshall Company</t>
  </si>
  <si>
    <t>Long-term liabilities issued by Marshall for acquisition</t>
  </si>
  <si>
    <t>Marshall Company's $1 par common stock issued</t>
  </si>
  <si>
    <t>Fair market value of Marshall stock</t>
  </si>
  <si>
    <t>Fees paid by Marshall for arranging acquisition</t>
  </si>
  <si>
    <t>Stock issuance costs paid by Marshall</t>
  </si>
  <si>
    <t>Tucker Company inventory - undervalued</t>
  </si>
  <si>
    <t>Tucker Company land - undervalued</t>
  </si>
  <si>
    <t>Tucker Company buildings - undervalued</t>
  </si>
  <si>
    <t>PRATT COMPANY</t>
  </si>
  <si>
    <t>Retained earnings, 1/1/13</t>
  </si>
  <si>
    <t>Given Data P02-29:</t>
  </si>
  <si>
    <t>Problem 02-29</t>
  </si>
  <si>
    <t>Given Data P02-24:</t>
  </si>
  <si>
    <t>Problem 02-24</t>
  </si>
  <si>
    <t>Given Data P02-23:</t>
  </si>
  <si>
    <t>Problem 02-23</t>
  </si>
  <si>
    <t>fair value of the consideration transferred as follows:</t>
  </si>
  <si>
    <t xml:space="preserve">Record three transactions that occurred to create the </t>
  </si>
  <si>
    <t>(To record liabilities and stock issued for Tucker acquisition fair value)</t>
  </si>
  <si>
    <t>(To record payment of professional fees)</t>
  </si>
  <si>
    <t xml:space="preserve">   or stockholders' equity)</t>
  </si>
  <si>
    <t xml:space="preserve">   Book value in excess of consideration transferred</t>
  </si>
  <si>
    <t>Gain on bargain purchase (excess net asset fair value over consideration transferred)</t>
  </si>
  <si>
    <t xml:space="preserve">   Total assets</t>
  </si>
  <si>
    <t xml:space="preserve">  Total liab. and owners' equity</t>
  </si>
  <si>
    <t xml:space="preserve">  Total assets</t>
  </si>
  <si>
    <t>December 31, 2013 Financial Information</t>
  </si>
  <si>
    <t xml:space="preserve">   Total liabilities and equities</t>
  </si>
  <si>
    <t>Assets</t>
  </si>
  <si>
    <t>Liabilities and Owners' Equity</t>
  </si>
  <si>
    <t>Seguros Company outstanding voting shares</t>
  </si>
  <si>
    <t>Seguros Company fully amortized patent - value</t>
  </si>
  <si>
    <t>Seguros Company</t>
  </si>
  <si>
    <t>Seguros</t>
  </si>
  <si>
    <t>Investment in Seguros</t>
  </si>
  <si>
    <t xml:space="preserve">  acquired by Pacifica Inc.</t>
  </si>
  <si>
    <t>Stock issuance costs paid by Pacifica</t>
  </si>
  <si>
    <t>Pacifica, Inc.</t>
  </si>
  <si>
    <t>Pacifica,</t>
  </si>
  <si>
    <t>Pacifica Company's $5 par common stock issued</t>
  </si>
  <si>
    <t>Revenues</t>
  </si>
  <si>
    <t>Expenses</t>
  </si>
  <si>
    <t xml:space="preserve">   Net income</t>
  </si>
  <si>
    <t>Retained earnings, 1/1/12</t>
  </si>
  <si>
    <t>Net income</t>
  </si>
  <si>
    <t>Dividends paid</t>
  </si>
  <si>
    <t xml:space="preserve">   Retained earnings, 12/31/12</t>
  </si>
  <si>
    <t>Receivables and inventory</t>
  </si>
  <si>
    <t>Property, plant, and equipment</t>
  </si>
  <si>
    <t>Liabilities</t>
  </si>
  <si>
    <t>Fair value of Seguros R &amp; D project</t>
  </si>
  <si>
    <t>Legal fees paid by Pacifica in connection with acquisition</t>
  </si>
  <si>
    <t>Market value of Pacifica stock at acquisition date</t>
  </si>
  <si>
    <t>Cash paid by Pacifica when Seguros meets certain goals</t>
  </si>
  <si>
    <t>Profitability percentage needed for Seguros to meet goals</t>
  </si>
  <si>
    <t>Discount rate used to represent time value of money</t>
  </si>
  <si>
    <t>Trademarks</t>
  </si>
  <si>
    <t>Part C only:</t>
  </si>
  <si>
    <t>Retained earnings, 1/1</t>
  </si>
  <si>
    <t>Retained earnings, 12/31</t>
  </si>
  <si>
    <t>Property, plant and Equipment</t>
  </si>
  <si>
    <t>Research and development asset</t>
  </si>
  <si>
    <t>Contingent performance obligation</t>
  </si>
  <si>
    <t>PACIFICA, INC., AND SEGUROS CO.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</si>
</sst>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mmmm\ d\,\ yy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41" fontId="0" fillId="8" borderId="0">
      <alignment horizontal="left"/>
      <protection/>
    </xf>
    <xf numFmtId="41" fontId="0" fillId="22" borderId="0">
      <alignment/>
      <protection locked="0"/>
    </xf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8" borderId="0" xfId="0" applyFill="1" applyAlignment="1">
      <alignment/>
    </xf>
    <xf numFmtId="168" fontId="0" fillId="8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9" fontId="0" fillId="8" borderId="0" xfId="0" applyNumberFormat="1" applyFont="1" applyFill="1" applyAlignment="1">
      <alignment/>
    </xf>
    <xf numFmtId="166" fontId="0" fillId="8" borderId="0" xfId="44" applyNumberFormat="1" applyFont="1" applyFill="1" applyAlignment="1">
      <alignment/>
    </xf>
    <xf numFmtId="168" fontId="0" fillId="8" borderId="0" xfId="42" applyNumberFormat="1" applyFont="1" applyFill="1" applyAlignment="1">
      <alignment/>
    </xf>
    <xf numFmtId="0" fontId="0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0" fillId="8" borderId="0" xfId="0" applyFill="1" applyAlignment="1">
      <alignment horizontal="centerContinuous"/>
    </xf>
    <xf numFmtId="0" fontId="0" fillId="8" borderId="0" xfId="0" applyFont="1" applyFill="1" applyAlignment="1">
      <alignment horizontal="centerContinuous"/>
    </xf>
    <xf numFmtId="0" fontId="1" fillId="8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5" fillId="8" borderId="1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" fillId="8" borderId="0" xfId="0" applyFont="1" applyFill="1" applyBorder="1" applyAlignment="1">
      <alignment/>
    </xf>
    <xf numFmtId="168" fontId="0" fillId="8" borderId="0" xfId="42" applyNumberFormat="1" applyFont="1" applyFill="1" applyBorder="1" applyAlignment="1">
      <alignment/>
    </xf>
    <xf numFmtId="0" fontId="1" fillId="8" borderId="10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8" borderId="0" xfId="0" applyFill="1" applyAlignment="1" quotePrefix="1">
      <alignment/>
    </xf>
    <xf numFmtId="0" fontId="0" fillId="8" borderId="10" xfId="0" applyFont="1" applyFill="1" applyBorder="1" applyAlignment="1" applyProtection="1">
      <alignment/>
      <protection/>
    </xf>
    <xf numFmtId="0" fontId="1" fillId="8" borderId="11" xfId="0" applyFont="1" applyFill="1" applyBorder="1" applyAlignment="1" quotePrefix="1">
      <alignment/>
    </xf>
    <xf numFmtId="0" fontId="0" fillId="8" borderId="11" xfId="0" applyFont="1" applyFill="1" applyBorder="1" applyAlignment="1">
      <alignment/>
    </xf>
    <xf numFmtId="168" fontId="0" fillId="8" borderId="10" xfId="42" applyNumberFormat="1" applyFont="1" applyFill="1" applyBorder="1" applyAlignment="1">
      <alignment/>
    </xf>
    <xf numFmtId="0" fontId="1" fillId="8" borderId="0" xfId="0" applyFont="1" applyFill="1" applyBorder="1" applyAlignment="1" applyProtection="1">
      <alignment horizontal="left"/>
      <protection/>
    </xf>
    <xf numFmtId="169" fontId="0" fillId="8" borderId="0" xfId="0" applyNumberFormat="1" applyFont="1" applyFill="1" applyAlignment="1">
      <alignment horizontal="centerContinuous"/>
    </xf>
    <xf numFmtId="0" fontId="0" fillId="8" borderId="10" xfId="0" applyFont="1" applyFill="1" applyBorder="1" applyAlignment="1">
      <alignment horizontal="centerContinuous"/>
    </xf>
    <xf numFmtId="166" fontId="0" fillId="8" borderId="0" xfId="44" applyNumberFormat="1" applyFont="1" applyFill="1" applyAlignment="1">
      <alignment/>
    </xf>
    <xf numFmtId="168" fontId="0" fillId="8" borderId="10" xfId="42" applyNumberFormat="1" applyFont="1" applyFill="1" applyBorder="1" applyAlignment="1">
      <alignment/>
    </xf>
    <xf numFmtId="166" fontId="0" fillId="8" borderId="12" xfId="44" applyNumberFormat="1" applyFont="1" applyFill="1" applyBorder="1" applyAlignment="1">
      <alignment/>
    </xf>
    <xf numFmtId="166" fontId="0" fillId="8" borderId="13" xfId="44" applyNumberFormat="1" applyFont="1" applyFill="1" applyBorder="1" applyAlignment="1">
      <alignment/>
    </xf>
    <xf numFmtId="166" fontId="0" fillId="8" borderId="13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24" borderId="0" xfId="0" applyFill="1" applyAlignment="1">
      <alignment/>
    </xf>
    <xf numFmtId="168" fontId="0" fillId="8" borderId="0" xfId="42" applyNumberFormat="1" applyFill="1" applyAlignment="1">
      <alignment/>
    </xf>
    <xf numFmtId="0" fontId="0" fillId="8" borderId="0" xfId="0" applyFont="1" applyFill="1" applyBorder="1" applyAlignment="1">
      <alignment horizontal="centerContinuous"/>
    </xf>
    <xf numFmtId="0" fontId="1" fillId="8" borderId="10" xfId="0" applyFont="1" applyFill="1" applyBorder="1" applyAlignment="1">
      <alignment horizontal="centerContinuous"/>
    </xf>
    <xf numFmtId="168" fontId="0" fillId="8" borderId="0" xfId="42" applyNumberFormat="1" applyFont="1" applyFill="1" applyAlignment="1">
      <alignment horizontal="center"/>
    </xf>
    <xf numFmtId="0" fontId="7" fillId="8" borderId="0" xfId="0" applyFont="1" applyFill="1" applyBorder="1" applyAlignment="1">
      <alignment/>
    </xf>
    <xf numFmtId="168" fontId="0" fillId="8" borderId="0" xfId="0" applyNumberFormat="1" applyFill="1" applyAlignment="1">
      <alignment/>
    </xf>
    <xf numFmtId="168" fontId="0" fillId="22" borderId="0" xfId="42" applyNumberFormat="1" applyFont="1" applyFill="1" applyAlignment="1" applyProtection="1">
      <alignment/>
      <protection locked="0"/>
    </xf>
    <xf numFmtId="168" fontId="0" fillId="22" borderId="14" xfId="42" applyNumberFormat="1" applyFont="1" applyFill="1" applyBorder="1" applyAlignment="1" applyProtection="1">
      <alignment/>
      <protection locked="0"/>
    </xf>
    <xf numFmtId="166" fontId="0" fillId="22" borderId="0" xfId="44" applyNumberFormat="1" applyFont="1" applyFill="1" applyAlignment="1" applyProtection="1">
      <alignment/>
      <protection locked="0"/>
    </xf>
    <xf numFmtId="168" fontId="0" fillId="22" borderId="15" xfId="42" applyNumberFormat="1" applyFont="1" applyFill="1" applyBorder="1" applyAlignment="1" applyProtection="1">
      <alignment/>
      <protection locked="0"/>
    </xf>
    <xf numFmtId="168" fontId="0" fillId="22" borderId="16" xfId="42" applyNumberFormat="1" applyFont="1" applyFill="1" applyBorder="1" applyAlignment="1" applyProtection="1">
      <alignment/>
      <protection locked="0"/>
    </xf>
    <xf numFmtId="168" fontId="0" fillId="22" borderId="17" xfId="42" applyNumberFormat="1" applyFont="1" applyFill="1" applyBorder="1" applyAlignment="1" applyProtection="1">
      <alignment/>
      <protection locked="0"/>
    </xf>
    <xf numFmtId="168" fontId="0" fillId="22" borderId="18" xfId="42" applyNumberFormat="1" applyFont="1" applyFill="1" applyBorder="1" applyAlignment="1" applyProtection="1">
      <alignment/>
      <protection locked="0"/>
    </xf>
    <xf numFmtId="168" fontId="0" fillId="22" borderId="14" xfId="42" applyNumberFormat="1" applyFont="1" applyFill="1" applyBorder="1" applyAlignment="1" applyProtection="1">
      <alignment horizontal="center"/>
      <protection locked="0"/>
    </xf>
    <xf numFmtId="168" fontId="0" fillId="22" borderId="0" xfId="42" applyNumberFormat="1" applyFont="1" applyFill="1" applyAlignment="1" applyProtection="1">
      <alignment horizontal="center"/>
      <protection locked="0"/>
    </xf>
    <xf numFmtId="168" fontId="0" fillId="22" borderId="0" xfId="42" applyNumberFormat="1" applyFont="1" applyFill="1" applyAlignment="1" applyProtection="1">
      <alignment/>
      <protection locked="0"/>
    </xf>
    <xf numFmtId="168" fontId="0" fillId="22" borderId="16" xfId="42" applyNumberFormat="1" applyFont="1" applyFill="1" applyBorder="1" applyAlignment="1" applyProtection="1">
      <alignment/>
      <protection locked="0"/>
    </xf>
    <xf numFmtId="168" fontId="9" fillId="22" borderId="15" xfId="42" applyNumberFormat="1" applyFont="1" applyFill="1" applyBorder="1" applyAlignment="1" applyProtection="1">
      <alignment/>
      <protection locked="0"/>
    </xf>
    <xf numFmtId="168" fontId="0" fillId="8" borderId="10" xfId="42" applyNumberFormat="1" applyFont="1" applyFill="1" applyBorder="1" applyAlignment="1" applyProtection="1">
      <alignment/>
      <protection/>
    </xf>
    <xf numFmtId="42" fontId="0" fillId="22" borderId="12" xfId="0" applyNumberFormat="1" applyFont="1" applyFill="1" applyBorder="1" applyAlignment="1" applyProtection="1">
      <alignment/>
      <protection locked="0"/>
    </xf>
    <xf numFmtId="168" fontId="0" fillId="22" borderId="0" xfId="42" applyNumberFormat="1" applyFont="1" applyFill="1" applyBorder="1" applyAlignment="1" applyProtection="1">
      <alignment horizontal="center"/>
      <protection locked="0"/>
    </xf>
    <xf numFmtId="168" fontId="0" fillId="22" borderId="0" xfId="42" applyNumberFormat="1" applyFill="1" applyBorder="1" applyAlignment="1" applyProtection="1">
      <alignment horizontal="center"/>
      <protection locked="0"/>
    </xf>
    <xf numFmtId="168" fontId="0" fillId="22" borderId="19" xfId="42" applyNumberFormat="1" applyFill="1" applyBorder="1" applyAlignment="1" applyProtection="1">
      <alignment horizontal="center"/>
      <protection locked="0"/>
    </xf>
    <xf numFmtId="168" fontId="0" fillId="22" borderId="17" xfId="42" applyNumberFormat="1" applyFont="1" applyFill="1" applyBorder="1" applyAlignment="1" applyProtection="1">
      <alignment horizontal="center"/>
      <protection locked="0"/>
    </xf>
    <xf numFmtId="168" fontId="0" fillId="22" borderId="10" xfId="0" applyNumberFormat="1" applyFont="1" applyFill="1" applyBorder="1" applyAlignment="1" applyProtection="1">
      <alignment/>
      <protection locked="0"/>
    </xf>
    <xf numFmtId="168" fontId="0" fillId="22" borderId="0" xfId="42" applyNumberFormat="1" applyFill="1" applyAlignment="1" applyProtection="1">
      <alignment horizontal="center"/>
      <protection locked="0"/>
    </xf>
    <xf numFmtId="42" fontId="0" fillId="8" borderId="0" xfId="44" applyNumberFormat="1" applyFont="1" applyFill="1" applyAlignment="1">
      <alignment/>
    </xf>
    <xf numFmtId="42" fontId="0" fillId="8" borderId="0" xfId="42" applyNumberFormat="1" applyFont="1" applyFill="1" applyAlignment="1">
      <alignment/>
    </xf>
    <xf numFmtId="42" fontId="0" fillId="8" borderId="0" xfId="0" applyNumberFormat="1" applyFill="1" applyAlignment="1">
      <alignment/>
    </xf>
    <xf numFmtId="41" fontId="0" fillId="8" borderId="0" xfId="42" applyNumberFormat="1" applyFont="1" applyFill="1" applyAlignment="1">
      <alignment/>
    </xf>
    <xf numFmtId="41" fontId="0" fillId="8" borderId="0" xfId="42" applyNumberFormat="1" applyFont="1" applyFill="1" applyAlignment="1">
      <alignment/>
    </xf>
    <xf numFmtId="0" fontId="7" fillId="8" borderId="0" xfId="0" applyFont="1" applyFill="1" applyAlignment="1">
      <alignment horizontal="left"/>
    </xf>
    <xf numFmtId="41" fontId="0" fillId="22" borderId="20" xfId="42" applyNumberFormat="1" applyFont="1" applyFill="1" applyBorder="1" applyAlignment="1" applyProtection="1">
      <alignment/>
      <protection locked="0"/>
    </xf>
    <xf numFmtId="41" fontId="0" fillId="22" borderId="0" xfId="42" applyNumberFormat="1" applyFont="1" applyFill="1" applyAlignment="1" applyProtection="1">
      <alignment/>
      <protection locked="0"/>
    </xf>
    <xf numFmtId="41" fontId="0" fillId="22" borderId="17" xfId="42" applyNumberFormat="1" applyFont="1" applyFill="1" applyBorder="1" applyAlignment="1" applyProtection="1">
      <alignment/>
      <protection locked="0"/>
    </xf>
    <xf numFmtId="41" fontId="0" fillId="22" borderId="14" xfId="42" applyNumberFormat="1" applyFont="1" applyFill="1" applyBorder="1" applyAlignment="1" applyProtection="1">
      <alignment/>
      <protection locked="0"/>
    </xf>
    <xf numFmtId="41" fontId="0" fillId="22" borderId="19" xfId="42" applyNumberFormat="1" applyFont="1" applyFill="1" applyBorder="1" applyAlignment="1" applyProtection="1">
      <alignment/>
      <protection locked="0"/>
    </xf>
    <xf numFmtId="41" fontId="0" fillId="22" borderId="21" xfId="42" applyNumberFormat="1" applyFont="1" applyFill="1" applyBorder="1" applyAlignment="1" applyProtection="1">
      <alignment/>
      <protection locked="0"/>
    </xf>
    <xf numFmtId="41" fontId="0" fillId="22" borderId="15" xfId="42" applyNumberFormat="1" applyFont="1" applyFill="1" applyBorder="1" applyAlignment="1" applyProtection="1">
      <alignment/>
      <protection locked="0"/>
    </xf>
    <xf numFmtId="41" fontId="0" fillId="22" borderId="22" xfId="42" applyNumberFormat="1" applyFont="1" applyFill="1" applyBorder="1" applyAlignment="1" applyProtection="1">
      <alignment/>
      <protection locked="0"/>
    </xf>
    <xf numFmtId="41" fontId="0" fillId="22" borderId="23" xfId="42" applyNumberFormat="1" applyFont="1" applyFill="1" applyBorder="1" applyAlignment="1" applyProtection="1">
      <alignment/>
      <protection locked="0"/>
    </xf>
    <xf numFmtId="42" fontId="0" fillId="22" borderId="23" xfId="44" applyNumberFormat="1" applyFont="1" applyFill="1" applyBorder="1" applyAlignment="1" applyProtection="1">
      <alignment/>
      <protection locked="0"/>
    </xf>
    <xf numFmtId="42" fontId="0" fillId="22" borderId="12" xfId="44" applyNumberFormat="1" applyFont="1" applyFill="1" applyBorder="1" applyAlignment="1" applyProtection="1">
      <alignment/>
      <protection locked="0"/>
    </xf>
    <xf numFmtId="41" fontId="0" fillId="22" borderId="24" xfId="42" applyNumberFormat="1" applyFont="1" applyFill="1" applyBorder="1" applyAlignment="1" applyProtection="1">
      <alignment/>
      <protection locked="0"/>
    </xf>
    <xf numFmtId="41" fontId="0" fillId="22" borderId="0" xfId="0" applyNumberFormat="1" applyFont="1" applyFill="1" applyAlignment="1" applyProtection="1">
      <alignment/>
      <protection locked="0"/>
    </xf>
    <xf numFmtId="41" fontId="0" fillId="22" borderId="23" xfId="0" applyNumberFormat="1" applyFont="1" applyFill="1" applyBorder="1" applyAlignment="1" applyProtection="1">
      <alignment/>
      <protection locked="0"/>
    </xf>
    <xf numFmtId="41" fontId="0" fillId="22" borderId="0" xfId="0" applyNumberFormat="1" applyFont="1" applyFill="1" applyBorder="1" applyAlignment="1" applyProtection="1">
      <alignment/>
      <protection locked="0"/>
    </xf>
    <xf numFmtId="42" fontId="0" fillId="22" borderId="25" xfId="42" applyNumberFormat="1" applyFont="1" applyFill="1" applyBorder="1" applyAlignment="1" applyProtection="1">
      <alignment/>
      <protection locked="0"/>
    </xf>
    <xf numFmtId="0" fontId="1" fillId="8" borderId="11" xfId="0" applyFont="1" applyFill="1" applyBorder="1" applyAlignment="1">
      <alignment/>
    </xf>
    <xf numFmtId="42" fontId="0" fillId="22" borderId="12" xfId="0" applyNumberFormat="1" applyFill="1" applyBorder="1" applyAlignment="1" applyProtection="1">
      <alignment/>
      <protection locked="0"/>
    </xf>
    <xf numFmtId="41" fontId="0" fillId="22" borderId="10" xfId="42" applyNumberFormat="1" applyFont="1" applyFill="1" applyBorder="1" applyAlignment="1" applyProtection="1">
      <alignment/>
      <protection locked="0"/>
    </xf>
    <xf numFmtId="41" fontId="0" fillId="22" borderId="0" xfId="42" applyNumberFormat="1" applyFont="1" applyFill="1" applyAlignment="1" applyProtection="1">
      <alignment/>
      <protection locked="0"/>
    </xf>
    <xf numFmtId="41" fontId="0" fillId="22" borderId="14" xfId="42" applyNumberFormat="1" applyFont="1" applyFill="1" applyBorder="1" applyAlignment="1" applyProtection="1">
      <alignment/>
      <protection locked="0"/>
    </xf>
    <xf numFmtId="41" fontId="0" fillId="22" borderId="15" xfId="42" applyNumberFormat="1" applyFont="1" applyFill="1" applyBorder="1" applyAlignment="1" applyProtection="1">
      <alignment/>
      <protection locked="0"/>
    </xf>
    <xf numFmtId="41" fontId="0" fillId="22" borderId="17" xfId="42" applyNumberFormat="1" applyFont="1" applyFill="1" applyBorder="1" applyAlignment="1" applyProtection="1">
      <alignment/>
      <protection locked="0"/>
    </xf>
    <xf numFmtId="41" fontId="0" fillId="22" borderId="15" xfId="42" applyNumberFormat="1" applyFill="1" applyBorder="1" applyAlignment="1" applyProtection="1">
      <alignment/>
      <protection locked="0"/>
    </xf>
    <xf numFmtId="41" fontId="0" fillId="22" borderId="19" xfId="42" applyNumberFormat="1" applyFont="1" applyFill="1" applyBorder="1" applyAlignment="1" applyProtection="1">
      <alignment/>
      <protection locked="0"/>
    </xf>
    <xf numFmtId="41" fontId="0" fillId="22" borderId="19" xfId="42" applyNumberFormat="1" applyFill="1" applyBorder="1" applyAlignment="1" applyProtection="1">
      <alignment/>
      <protection locked="0"/>
    </xf>
    <xf numFmtId="41" fontId="0" fillId="22" borderId="16" xfId="42" applyNumberFormat="1" applyFont="1" applyFill="1" applyBorder="1" applyAlignment="1" applyProtection="1">
      <alignment/>
      <protection locked="0"/>
    </xf>
    <xf numFmtId="41" fontId="0" fillId="22" borderId="18" xfId="42" applyNumberFormat="1" applyFont="1" applyFill="1" applyBorder="1" applyAlignment="1" applyProtection="1">
      <alignment/>
      <protection locked="0"/>
    </xf>
    <xf numFmtId="41" fontId="0" fillId="22" borderId="16" xfId="42" applyNumberFormat="1" applyFill="1" applyBorder="1" applyAlignment="1" applyProtection="1">
      <alignment/>
      <protection locked="0"/>
    </xf>
    <xf numFmtId="41" fontId="0" fillId="22" borderId="0" xfId="42" applyNumberFormat="1" applyFill="1" applyBorder="1" applyAlignment="1" applyProtection="1">
      <alignment/>
      <protection locked="0"/>
    </xf>
    <xf numFmtId="42" fontId="0" fillId="22" borderId="0" xfId="44" applyNumberFormat="1" applyFont="1" applyFill="1" applyAlignment="1" applyProtection="1">
      <alignment/>
      <protection locked="0"/>
    </xf>
    <xf numFmtId="41" fontId="0" fillId="8" borderId="0" xfId="42" applyNumberFormat="1" applyFill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1" fontId="0" fillId="8" borderId="0" xfId="56">
      <alignment horizontal="left"/>
      <protection/>
    </xf>
    <xf numFmtId="41" fontId="0" fillId="8" borderId="0" xfId="42" applyNumberFormat="1" applyFont="1" applyFill="1" applyBorder="1" applyAlignment="1">
      <alignment/>
    </xf>
    <xf numFmtId="41" fontId="0" fillId="8" borderId="0" xfId="0" applyNumberFormat="1" applyFont="1" applyFill="1" applyAlignment="1">
      <alignment/>
    </xf>
    <xf numFmtId="41" fontId="0" fillId="8" borderId="10" xfId="42" applyNumberFormat="1" applyFont="1" applyFill="1" applyBorder="1" applyAlignment="1">
      <alignment/>
    </xf>
    <xf numFmtId="42" fontId="0" fillId="8" borderId="12" xfId="0" applyNumberFormat="1" applyFont="1" applyFill="1" applyBorder="1" applyAlignment="1">
      <alignment/>
    </xf>
    <xf numFmtId="42" fontId="0" fillId="8" borderId="12" xfId="42" applyNumberFormat="1" applyFont="1" applyFill="1" applyBorder="1" applyAlignment="1">
      <alignment/>
    </xf>
    <xf numFmtId="41" fontId="0" fillId="8" borderId="0" xfId="42" applyNumberFormat="1" applyFill="1" applyBorder="1" applyAlignment="1">
      <alignment/>
    </xf>
    <xf numFmtId="41" fontId="0" fillId="8" borderId="10" xfId="42" applyNumberFormat="1" applyFill="1" applyBorder="1" applyAlignment="1">
      <alignment/>
    </xf>
    <xf numFmtId="41" fontId="0" fillId="8" borderId="0" xfId="0" applyNumberFormat="1" applyFill="1" applyAlignment="1">
      <alignment/>
    </xf>
    <xf numFmtId="42" fontId="0" fillId="8" borderId="0" xfId="44" applyNumberFormat="1" applyFill="1" applyAlignment="1">
      <alignment/>
    </xf>
    <xf numFmtId="42" fontId="0" fillId="8" borderId="12" xfId="0" applyNumberFormat="1" applyFill="1" applyBorder="1" applyAlignment="1">
      <alignment/>
    </xf>
    <xf numFmtId="42" fontId="0" fillId="8" borderId="0" xfId="42" applyNumberFormat="1" applyFill="1" applyBorder="1" applyAlignment="1">
      <alignment/>
    </xf>
    <xf numFmtId="0" fontId="0" fillId="8" borderId="0" xfId="0" applyFont="1" applyFill="1" applyAlignment="1">
      <alignment horizontal="left"/>
    </xf>
    <xf numFmtId="169" fontId="1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41" fontId="9" fillId="22" borderId="15" xfId="42" applyNumberFormat="1" applyFont="1" applyFill="1" applyBorder="1" applyAlignment="1" applyProtection="1">
      <alignment/>
      <protection locked="0"/>
    </xf>
    <xf numFmtId="42" fontId="0" fillId="22" borderId="14" xfId="0" applyNumberFormat="1" applyFont="1" applyFill="1" applyBorder="1" applyAlignment="1" applyProtection="1">
      <alignment/>
      <protection locked="0"/>
    </xf>
    <xf numFmtId="0" fontId="0" fillId="8" borderId="0" xfId="0" applyFont="1" applyFill="1" applyBorder="1" applyAlignment="1" applyProtection="1">
      <alignment/>
      <protection/>
    </xf>
    <xf numFmtId="41" fontId="0" fillId="22" borderId="0" xfId="57" applyFont="1">
      <alignment/>
      <protection locked="0"/>
    </xf>
    <xf numFmtId="41" fontId="0" fillId="22" borderId="26" xfId="42" applyNumberFormat="1" applyFont="1" applyFill="1" applyBorder="1" applyAlignment="1" applyProtection="1">
      <alignment/>
      <protection locked="0"/>
    </xf>
    <xf numFmtId="168" fontId="0" fillId="22" borderId="27" xfId="42" applyNumberFormat="1" applyFont="1" applyFill="1" applyBorder="1" applyAlignment="1" applyProtection="1">
      <alignment/>
      <protection locked="0"/>
    </xf>
    <xf numFmtId="41" fontId="0" fillId="22" borderId="12" xfId="57" applyFont="1" applyBorder="1">
      <alignment/>
      <protection locked="0"/>
    </xf>
    <xf numFmtId="41" fontId="0" fillId="22" borderId="27" xfId="42" applyNumberFormat="1" applyFill="1" applyBorder="1" applyAlignment="1" applyProtection="1">
      <alignment/>
      <protection locked="0"/>
    </xf>
    <xf numFmtId="41" fontId="0" fillId="22" borderId="28" xfId="42" applyNumberFormat="1" applyFill="1" applyBorder="1" applyAlignment="1" applyProtection="1">
      <alignment/>
      <protection locked="0"/>
    </xf>
    <xf numFmtId="41" fontId="0" fillId="8" borderId="0" xfId="0" applyNumberFormat="1" applyFont="1" applyFill="1" applyBorder="1" applyAlignment="1">
      <alignment horizontal="center"/>
    </xf>
    <xf numFmtId="42" fontId="0" fillId="8" borderId="0" xfId="0" applyNumberFormat="1" applyFont="1" applyFill="1" applyBorder="1" applyAlignment="1">
      <alignment horizontal="center"/>
    </xf>
    <xf numFmtId="41" fontId="0" fillId="8" borderId="10" xfId="0" applyNumberFormat="1" applyFont="1" applyFill="1" applyBorder="1" applyAlignment="1">
      <alignment horizontal="center"/>
    </xf>
    <xf numFmtId="42" fontId="0" fillId="8" borderId="12" xfId="0" applyNumberFormat="1" applyFont="1" applyFill="1" applyBorder="1" applyAlignment="1">
      <alignment horizontal="center"/>
    </xf>
    <xf numFmtId="42" fontId="0" fillId="8" borderId="12" xfId="42" applyNumberFormat="1" applyFill="1" applyBorder="1" applyAlignment="1">
      <alignment/>
    </xf>
    <xf numFmtId="42" fontId="0" fillId="8" borderId="0" xfId="42" applyNumberFormat="1" applyFill="1" applyAlignment="1">
      <alignment/>
    </xf>
    <xf numFmtId="9" fontId="0" fillId="8" borderId="0" xfId="44" applyNumberFormat="1" applyFont="1" applyFill="1" applyAlignment="1">
      <alignment/>
    </xf>
    <xf numFmtId="0" fontId="6" fillId="8" borderId="0" xfId="0" applyFont="1" applyFill="1" applyBorder="1" applyAlignment="1">
      <alignment horizontal="left"/>
    </xf>
    <xf numFmtId="41" fontId="0" fillId="22" borderId="23" xfId="57" applyFont="1" applyBorder="1">
      <alignment/>
      <protection locked="0"/>
    </xf>
    <xf numFmtId="41" fontId="0" fillId="22" borderId="14" xfId="57" applyFont="1" applyBorder="1">
      <alignment/>
      <protection locked="0"/>
    </xf>
    <xf numFmtId="41" fontId="0" fillId="22" borderId="21" xfId="57" applyFont="1" applyBorder="1">
      <alignment/>
      <protection locked="0"/>
    </xf>
    <xf numFmtId="41" fontId="0" fillId="22" borderId="0" xfId="57" applyFont="1" applyBorder="1">
      <alignment/>
      <protection locked="0"/>
    </xf>
    <xf numFmtId="41" fontId="0" fillId="22" borderId="24" xfId="57" applyFont="1" applyBorder="1">
      <alignment/>
      <protection locked="0"/>
    </xf>
    <xf numFmtId="41" fontId="0" fillId="22" borderId="23" xfId="57" applyNumberFormat="1" applyFont="1" applyBorder="1">
      <alignment/>
      <protection locked="0"/>
    </xf>
    <xf numFmtId="41" fontId="0" fillId="22" borderId="24" xfId="57" applyNumberFormat="1" applyFont="1" applyBorder="1">
      <alignment/>
      <protection locked="0"/>
    </xf>
    <xf numFmtId="41" fontId="0" fillId="22" borderId="0" xfId="57" applyNumberFormat="1" applyFont="1" applyBorder="1">
      <alignment/>
      <protection locked="0"/>
    </xf>
    <xf numFmtId="41" fontId="0" fillId="22" borderId="14" xfId="57" applyNumberFormat="1" applyFont="1" applyBorder="1">
      <alignment/>
      <protection locked="0"/>
    </xf>
    <xf numFmtId="41" fontId="0" fillId="22" borderId="12" xfId="57" applyNumberFormat="1" applyFont="1" applyBorder="1">
      <alignment/>
      <protection locked="0"/>
    </xf>
    <xf numFmtId="41" fontId="0" fillId="22" borderId="29" xfId="44" applyNumberFormat="1" applyFont="1" applyFill="1" applyBorder="1" applyAlignment="1" applyProtection="1">
      <alignment/>
      <protection locked="0"/>
    </xf>
    <xf numFmtId="41" fontId="0" fillId="22" borderId="12" xfId="44" applyNumberFormat="1" applyFont="1" applyFill="1" applyBorder="1" applyAlignment="1" applyProtection="1">
      <alignment/>
      <protection locked="0"/>
    </xf>
    <xf numFmtId="41" fontId="0" fillId="22" borderId="13" xfId="44" applyNumberFormat="1" applyFont="1" applyFill="1" applyBorder="1" applyAlignment="1" applyProtection="1">
      <alignment/>
      <protection locked="0"/>
    </xf>
    <xf numFmtId="41" fontId="0" fillId="22" borderId="23" xfId="44" applyNumberFormat="1" applyFill="1" applyBorder="1" applyAlignment="1" applyProtection="1">
      <alignment/>
      <protection locked="0"/>
    </xf>
    <xf numFmtId="41" fontId="0" fillId="22" borderId="13" xfId="44" applyNumberFormat="1" applyFill="1" applyBorder="1" applyAlignment="1" applyProtection="1">
      <alignment/>
      <protection locked="0"/>
    </xf>
    <xf numFmtId="41" fontId="0" fillId="22" borderId="30" xfId="44" applyNumberFormat="1" applyFont="1" applyFill="1" applyBorder="1" applyAlignment="1" applyProtection="1">
      <alignment/>
      <protection locked="0"/>
    </xf>
    <xf numFmtId="41" fontId="0" fillId="22" borderId="31" xfId="57" applyFont="1" applyBorder="1">
      <alignment/>
      <protection locked="0"/>
    </xf>
    <xf numFmtId="41" fontId="0" fillId="22" borderId="30" xfId="57" applyFont="1" applyBorder="1">
      <alignment/>
      <protection locked="0"/>
    </xf>
    <xf numFmtId="41" fontId="0" fillId="22" borderId="32" xfId="57" applyFont="1" applyBorder="1">
      <alignment/>
      <protection locked="0"/>
    </xf>
    <xf numFmtId="41" fontId="0" fillId="22" borderId="31" xfId="42" applyNumberFormat="1" applyFont="1" applyFill="1" applyBorder="1" applyAlignment="1" applyProtection="1">
      <alignment/>
      <protection locked="0"/>
    </xf>
    <xf numFmtId="41" fontId="0" fillId="22" borderId="22" xfId="57" applyFont="1" applyBorder="1">
      <alignment/>
      <protection locked="0"/>
    </xf>
    <xf numFmtId="41" fontId="0" fillId="22" borderId="17" xfId="57" applyFont="1" applyBorder="1">
      <alignment/>
      <protection locked="0"/>
    </xf>
    <xf numFmtId="41" fontId="0" fillId="22" borderId="19" xfId="57" applyFont="1" applyBorder="1">
      <alignment/>
      <protection locked="0"/>
    </xf>
    <xf numFmtId="41" fontId="0" fillId="22" borderId="27" xfId="57" applyFont="1" applyBorder="1">
      <alignment/>
      <protection locked="0"/>
    </xf>
    <xf numFmtId="168" fontId="0" fillId="22" borderId="19" xfId="42" applyNumberFormat="1" applyFont="1" applyFill="1" applyBorder="1" applyAlignment="1" applyProtection="1">
      <alignment horizontal="center"/>
      <protection locked="0"/>
    </xf>
    <xf numFmtId="41" fontId="0" fillId="22" borderId="19" xfId="42" applyNumberFormat="1" applyFont="1" applyFill="1" applyBorder="1" applyAlignment="1" applyProtection="1">
      <alignment/>
      <protection locked="0"/>
    </xf>
    <xf numFmtId="41" fontId="0" fillId="8" borderId="33" xfId="42" applyNumberFormat="1" applyFont="1" applyFill="1" applyBorder="1" applyAlignment="1">
      <alignment/>
    </xf>
    <xf numFmtId="41" fontId="0" fillId="22" borderId="22" xfId="57" applyFont="1" applyBorder="1" applyAlignment="1">
      <alignment horizontal="center"/>
      <protection locked="0"/>
    </xf>
    <xf numFmtId="41" fontId="0" fillId="22" borderId="17" xfId="57" applyFont="1" applyBorder="1" applyAlignment="1">
      <alignment horizontal="center"/>
      <protection locked="0"/>
    </xf>
    <xf numFmtId="41" fontId="0" fillId="22" borderId="19" xfId="57" applyFont="1" applyBorder="1" applyAlignment="1">
      <alignment horizontal="center"/>
      <protection locked="0"/>
    </xf>
    <xf numFmtId="42" fontId="0" fillId="22" borderId="12" xfId="57" applyNumberFormat="1" applyFont="1" applyBorder="1">
      <alignment/>
      <protection locked="0"/>
    </xf>
    <xf numFmtId="0" fontId="7" fillId="8" borderId="0" xfId="0" applyFont="1" applyFill="1" applyBorder="1" applyAlignment="1" applyProtection="1">
      <alignment horizontal="center"/>
      <protection/>
    </xf>
    <xf numFmtId="41" fontId="0" fillId="22" borderId="24" xfId="44" applyNumberFormat="1" applyFill="1" applyBorder="1" applyAlignment="1" applyProtection="1">
      <alignment/>
      <protection locked="0"/>
    </xf>
    <xf numFmtId="41" fontId="0" fillId="22" borderId="0" xfId="44" applyNumberFormat="1" applyFill="1" applyBorder="1" applyAlignment="1" applyProtection="1">
      <alignment/>
      <protection locked="0"/>
    </xf>
    <xf numFmtId="41" fontId="9" fillId="22" borderId="15" xfId="42" applyNumberFormat="1" applyFont="1" applyFill="1" applyBorder="1" applyAlignment="1" applyProtection="1">
      <alignment/>
      <protection locked="0"/>
    </xf>
    <xf numFmtId="41" fontId="0" fillId="22" borderId="17" xfId="42" applyNumberFormat="1" applyFont="1" applyFill="1" applyBorder="1" applyAlignment="1" applyProtection="1">
      <alignment/>
      <protection locked="0"/>
    </xf>
    <xf numFmtId="41" fontId="0" fillId="22" borderId="15" xfId="42" applyNumberFormat="1" applyFont="1" applyFill="1" applyBorder="1" applyAlignment="1" applyProtection="1">
      <alignment/>
      <protection locked="0"/>
    </xf>
    <xf numFmtId="41" fontId="0" fillId="22" borderId="15" xfId="42" applyNumberFormat="1" applyFill="1" applyBorder="1" applyAlignment="1" applyProtection="1">
      <alignment/>
      <protection locked="0"/>
    </xf>
    <xf numFmtId="0" fontId="0" fillId="8" borderId="34" xfId="0" applyFont="1" applyFill="1" applyBorder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 applyProtection="1">
      <alignment horizontal="center"/>
      <protection/>
    </xf>
    <xf numFmtId="0" fontId="0" fillId="8" borderId="0" xfId="0" applyFont="1" applyFill="1" applyBorder="1" applyAlignment="1">
      <alignment horizontal="left"/>
    </xf>
    <xf numFmtId="0" fontId="0" fillId="22" borderId="21" xfId="0" applyFill="1" applyBorder="1" applyAlignment="1" applyProtection="1">
      <alignment horizontal="left"/>
      <protection locked="0"/>
    </xf>
    <xf numFmtId="0" fontId="0" fillId="22" borderId="32" xfId="0" applyFill="1" applyBorder="1" applyAlignment="1" applyProtection="1">
      <alignment horizontal="left"/>
      <protection locked="0"/>
    </xf>
    <xf numFmtId="0" fontId="0" fillId="22" borderId="14" xfId="0" applyFill="1" applyBorder="1" applyAlignment="1" applyProtection="1">
      <alignment horizontal="left"/>
      <protection locked="0"/>
    </xf>
    <xf numFmtId="0" fontId="0" fillId="22" borderId="34" xfId="0" applyFont="1" applyFill="1" applyBorder="1" applyAlignment="1" applyProtection="1">
      <alignment horizontal="left" vertical="top" wrapText="1"/>
      <protection locked="0"/>
    </xf>
    <xf numFmtId="0" fontId="0" fillId="22" borderId="0" xfId="0" applyFont="1" applyFill="1" applyBorder="1" applyAlignment="1" applyProtection="1">
      <alignment horizontal="left" vertical="top" wrapText="1"/>
      <protection locked="0"/>
    </xf>
    <xf numFmtId="0" fontId="0" fillId="22" borderId="10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34" xfId="0" applyFont="1" applyFill="1" applyBorder="1" applyAlignment="1">
      <alignment horizontal="left"/>
    </xf>
    <xf numFmtId="0" fontId="0" fillId="8" borderId="0" xfId="0" applyFont="1" applyFill="1" applyAlignment="1">
      <alignment horizontal="left" vertical="top" wrapText="1"/>
    </xf>
    <xf numFmtId="0" fontId="1" fillId="8" borderId="10" xfId="0" applyFont="1" applyFill="1" applyBorder="1" applyAlignment="1" applyProtection="1">
      <alignment horizontal="left"/>
      <protection/>
    </xf>
    <xf numFmtId="0" fontId="0" fillId="8" borderId="0" xfId="0" applyFont="1" applyFill="1" applyAlignment="1">
      <alignment horizontal="left"/>
    </xf>
    <xf numFmtId="0" fontId="0" fillId="22" borderId="31" xfId="0" applyFill="1" applyBorder="1" applyAlignment="1" applyProtection="1">
      <alignment horizontal="left"/>
      <protection locked="0"/>
    </xf>
    <xf numFmtId="169" fontId="1" fillId="8" borderId="0" xfId="0" applyNumberFormat="1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0" fillId="22" borderId="23" xfId="0" applyFill="1" applyBorder="1" applyAlignment="1" applyProtection="1">
      <alignment horizontal="left"/>
      <protection locked="0"/>
    </xf>
    <xf numFmtId="0" fontId="0" fillId="22" borderId="30" xfId="0" applyFill="1" applyBorder="1" applyAlignment="1" applyProtection="1">
      <alignment horizontal="left"/>
      <protection locked="0"/>
    </xf>
    <xf numFmtId="0" fontId="0" fillId="22" borderId="23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8" borderId="0" xfId="0" applyFont="1" applyFill="1" applyAlignment="1">
      <alignment horizontal="left"/>
    </xf>
    <xf numFmtId="0" fontId="0" fillId="22" borderId="35" xfId="0" applyFill="1" applyBorder="1" applyAlignment="1" applyProtection="1">
      <alignment horizontal="left"/>
      <protection locked="0"/>
    </xf>
    <xf numFmtId="0" fontId="0" fillId="22" borderId="36" xfId="0" applyFill="1" applyBorder="1" applyAlignment="1" applyProtection="1">
      <alignment horizontal="left"/>
      <protection locked="0"/>
    </xf>
    <xf numFmtId="0" fontId="0" fillId="8" borderId="0" xfId="0" applyFont="1" applyFill="1" applyBorder="1" applyAlignment="1" quotePrefix="1">
      <alignment horizontal="left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0" fontId="7" fillId="8" borderId="0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29" width="12.7109375" style="0" customWidth="1"/>
  </cols>
  <sheetData>
    <row r="1" spans="3:9" ht="12.75">
      <c r="C1" s="1" t="s">
        <v>0</v>
      </c>
      <c r="D1" s="202"/>
      <c r="E1" s="202"/>
      <c r="G1" s="109"/>
      <c r="H1" s="109"/>
      <c r="I1" s="109"/>
    </row>
    <row r="2" spans="3:9" ht="12.75">
      <c r="C2" s="1" t="s">
        <v>1</v>
      </c>
      <c r="D2" s="202"/>
      <c r="E2" s="202"/>
      <c r="G2" s="109"/>
      <c r="H2" s="109"/>
      <c r="I2" s="109"/>
    </row>
    <row r="3" spans="3:9" ht="12.75">
      <c r="C3" s="2"/>
      <c r="D3" s="198" t="s">
        <v>112</v>
      </c>
      <c r="E3" s="198"/>
      <c r="G3" s="108"/>
      <c r="H3" s="108"/>
      <c r="I3" s="108"/>
    </row>
    <row r="4" spans="5:6" ht="12.75">
      <c r="E4" s="2"/>
      <c r="F4" s="3"/>
    </row>
    <row r="5" spans="1:8" ht="12.75">
      <c r="A5" s="181" t="s">
        <v>82</v>
      </c>
      <c r="B5" s="181"/>
      <c r="C5" s="181"/>
      <c r="D5" s="181"/>
      <c r="E5" s="181"/>
      <c r="F5" s="181"/>
      <c r="G5" s="181"/>
      <c r="H5" s="110"/>
    </row>
    <row r="6" spans="1:8" ht="12.75">
      <c r="A6" s="4"/>
      <c r="B6" s="4"/>
      <c r="C6" s="4"/>
      <c r="D6" s="4"/>
      <c r="E6" s="26"/>
      <c r="F6" s="32"/>
      <c r="G6" s="4"/>
      <c r="H6" s="110"/>
    </row>
    <row r="7" spans="1:8" ht="12.75">
      <c r="A7" s="25" t="s">
        <v>85</v>
      </c>
      <c r="B7" s="25"/>
      <c r="C7" s="4"/>
      <c r="D7" s="4"/>
      <c r="E7" s="26"/>
      <c r="F7" s="32"/>
      <c r="G7" s="4"/>
      <c r="H7" s="110"/>
    </row>
    <row r="8" spans="1:8" ht="12.75">
      <c r="A8" s="24"/>
      <c r="B8" s="24"/>
      <c r="C8" s="20"/>
      <c r="D8" s="20"/>
      <c r="E8" s="28"/>
      <c r="F8" s="32"/>
      <c r="G8" s="42"/>
      <c r="H8" s="110"/>
    </row>
    <row r="9" spans="1:8" ht="12.75">
      <c r="A9" s="192" t="s">
        <v>77</v>
      </c>
      <c r="B9" s="192"/>
      <c r="C9" s="192"/>
      <c r="D9" s="192"/>
      <c r="E9" s="192"/>
      <c r="F9" s="32"/>
      <c r="G9" s="42"/>
      <c r="H9" s="110"/>
    </row>
    <row r="10" spans="1:8" ht="12.75">
      <c r="A10" s="203" t="s">
        <v>78</v>
      </c>
      <c r="B10" s="203"/>
      <c r="C10" s="203"/>
      <c r="D10" s="203"/>
      <c r="E10" s="203"/>
      <c r="F10" s="32"/>
      <c r="G10" s="42"/>
      <c r="H10" s="110"/>
    </row>
    <row r="11" spans="1:8" ht="12.75">
      <c r="A11" s="191" t="s">
        <v>113</v>
      </c>
      <c r="B11" s="191"/>
      <c r="C11" s="191"/>
      <c r="D11" s="191"/>
      <c r="E11" s="191"/>
      <c r="F11" s="32"/>
      <c r="G11" s="42"/>
      <c r="H11" s="110"/>
    </row>
    <row r="12" spans="1:8" ht="12.75">
      <c r="A12" s="25"/>
      <c r="B12" s="25"/>
      <c r="C12" s="4"/>
      <c r="D12" s="4"/>
      <c r="E12" s="26"/>
      <c r="F12" s="32"/>
      <c r="G12" s="4"/>
      <c r="H12" s="110"/>
    </row>
    <row r="13" spans="1:8" ht="12.75">
      <c r="A13" s="195" t="s">
        <v>80</v>
      </c>
      <c r="B13" s="195"/>
      <c r="C13" s="195"/>
      <c r="D13" s="195"/>
      <c r="E13" s="126"/>
      <c r="F13" s="32"/>
      <c r="G13" s="4"/>
      <c r="H13" s="110"/>
    </row>
    <row r="14" spans="1:8" ht="12.75">
      <c r="A14" s="195" t="s">
        <v>79</v>
      </c>
      <c r="B14" s="195"/>
      <c r="C14" s="195"/>
      <c r="D14" s="195"/>
      <c r="E14" s="89"/>
      <c r="F14" s="32"/>
      <c r="G14" s="4"/>
      <c r="H14" s="110"/>
    </row>
    <row r="15" spans="1:8" ht="13.5" thickBot="1">
      <c r="A15" s="195" t="s">
        <v>81</v>
      </c>
      <c r="B15" s="195"/>
      <c r="C15" s="195"/>
      <c r="D15" s="195"/>
      <c r="E15" s="63"/>
      <c r="F15" s="32"/>
      <c r="G15" s="4"/>
      <c r="H15" s="110"/>
    </row>
    <row r="16" spans="1:8" ht="13.5" thickTop="1">
      <c r="A16" s="195"/>
      <c r="B16" s="195"/>
      <c r="C16" s="195"/>
      <c r="D16" s="195"/>
      <c r="E16" s="41">
        <f>IF(E15="","",IF(E15=115000,"Correct!","Try again!"))</f>
      </c>
      <c r="F16" s="32"/>
      <c r="G16" s="4"/>
      <c r="H16" s="110"/>
    </row>
    <row r="17" spans="1:8" ht="12.75">
      <c r="A17" s="25"/>
      <c r="B17" s="25"/>
      <c r="C17" s="4"/>
      <c r="D17" s="4"/>
      <c r="E17" s="127"/>
      <c r="F17" s="32"/>
      <c r="G17" s="4"/>
      <c r="H17" s="110"/>
    </row>
    <row r="18" spans="1:8" ht="12.75">
      <c r="A18" s="192" t="s">
        <v>114</v>
      </c>
      <c r="B18" s="192"/>
      <c r="C18" s="192"/>
      <c r="D18" s="192"/>
      <c r="E18" s="127"/>
      <c r="F18" s="32"/>
      <c r="G18" s="4"/>
      <c r="H18" s="110"/>
    </row>
    <row r="19" spans="1:8" ht="12.75">
      <c r="A19" s="191" t="s">
        <v>83</v>
      </c>
      <c r="B19" s="191"/>
      <c r="C19" s="191"/>
      <c r="D19" s="191"/>
      <c r="E19" s="127"/>
      <c r="F19" s="32"/>
      <c r="G19" s="4"/>
      <c r="H19" s="110"/>
    </row>
    <row r="20" spans="1:8" ht="12.75">
      <c r="A20" s="27"/>
      <c r="B20" s="27"/>
      <c r="C20" s="4"/>
      <c r="D20" s="4"/>
      <c r="E20" s="26"/>
      <c r="F20" s="32"/>
      <c r="G20" s="4"/>
      <c r="H20" s="110"/>
    </row>
    <row r="21" spans="1:8" ht="12.75">
      <c r="A21" s="182" t="s">
        <v>82</v>
      </c>
      <c r="B21" s="182"/>
      <c r="C21" s="182"/>
      <c r="D21" s="182"/>
      <c r="E21" s="13"/>
      <c r="F21" s="32"/>
      <c r="G21" s="4"/>
      <c r="H21" s="110"/>
    </row>
    <row r="22" spans="1:8" ht="12.75">
      <c r="A22" s="181" t="s">
        <v>12</v>
      </c>
      <c r="B22" s="181"/>
      <c r="C22" s="181"/>
      <c r="D22" s="181"/>
      <c r="E22" s="14"/>
      <c r="F22" s="32"/>
      <c r="G22" s="4"/>
      <c r="H22" s="110"/>
    </row>
    <row r="23" spans="1:8" ht="12.75">
      <c r="A23" s="7"/>
      <c r="B23" s="7"/>
      <c r="C23" s="7"/>
      <c r="D23" s="7"/>
      <c r="E23" s="7"/>
      <c r="F23" s="32"/>
      <c r="G23" s="4"/>
      <c r="H23" s="110"/>
    </row>
    <row r="24" spans="1:8" ht="12.75">
      <c r="A24" s="24" t="s">
        <v>13</v>
      </c>
      <c r="B24" s="24"/>
      <c r="C24" s="12" t="s">
        <v>14</v>
      </c>
      <c r="D24" s="12" t="s">
        <v>15</v>
      </c>
      <c r="E24" s="32"/>
      <c r="F24" s="32"/>
      <c r="G24" s="4"/>
      <c r="H24" s="110"/>
    </row>
    <row r="25" spans="1:8" ht="12.75">
      <c r="A25" s="204"/>
      <c r="B25" s="205"/>
      <c r="C25" s="76"/>
      <c r="D25" s="77"/>
      <c r="E25" s="75">
        <f>IF(C25="","",IF(C25=515000,"«- Correct!","«- Try again!"))</f>
      </c>
      <c r="F25" s="75"/>
      <c r="G25" s="4"/>
      <c r="H25" s="110"/>
    </row>
    <row r="26" spans="1:8" ht="12.75">
      <c r="A26" s="186"/>
      <c r="B26" s="196"/>
      <c r="C26" s="78"/>
      <c r="D26" s="79"/>
      <c r="E26" s="32"/>
      <c r="F26" s="32"/>
      <c r="G26" s="49"/>
      <c r="H26" s="110"/>
    </row>
    <row r="27" spans="1:8" ht="12.75">
      <c r="A27" s="186"/>
      <c r="B27" s="196"/>
      <c r="C27" s="78"/>
      <c r="D27" s="79"/>
      <c r="E27" s="32"/>
      <c r="F27" s="32"/>
      <c r="G27" s="4"/>
      <c r="H27" s="110"/>
    </row>
    <row r="28" spans="1:8" ht="12.75">
      <c r="A28" s="186"/>
      <c r="B28" s="196"/>
      <c r="C28" s="80"/>
      <c r="D28" s="81"/>
      <c r="E28" s="32"/>
      <c r="F28" s="32"/>
      <c r="G28" s="4"/>
      <c r="H28" s="110"/>
    </row>
    <row r="29" spans="1:8" ht="12.75">
      <c r="A29" s="184"/>
      <c r="B29" s="185"/>
      <c r="C29" s="80"/>
      <c r="D29" s="81"/>
      <c r="E29" s="32"/>
      <c r="F29" s="32"/>
      <c r="G29" s="4"/>
      <c r="H29" s="110"/>
    </row>
    <row r="30" spans="1:8" ht="12.75">
      <c r="A30" s="190" t="s">
        <v>115</v>
      </c>
      <c r="B30" s="190"/>
      <c r="C30" s="190"/>
      <c r="D30" s="190"/>
      <c r="E30" s="32"/>
      <c r="F30" s="32"/>
      <c r="G30" s="4"/>
      <c r="H30" s="110"/>
    </row>
    <row r="31" spans="1:8" ht="12.75">
      <c r="A31" s="21"/>
      <c r="B31" s="21"/>
      <c r="C31" s="22"/>
      <c r="D31" s="22"/>
      <c r="E31" s="32"/>
      <c r="F31" s="32"/>
      <c r="G31" s="4"/>
      <c r="H31" s="110"/>
    </row>
    <row r="32" spans="1:8" ht="12.75">
      <c r="A32" s="201"/>
      <c r="B32" s="200"/>
      <c r="C32" s="82"/>
      <c r="D32" s="77"/>
      <c r="E32" s="75">
        <f>IF(C32="","",IF(C32=30000,"«- Correct!","«- Try again!"))</f>
      </c>
      <c r="F32" s="75"/>
      <c r="G32" s="4"/>
      <c r="H32" s="110"/>
    </row>
    <row r="33" spans="1:8" ht="12.75">
      <c r="A33" s="184"/>
      <c r="B33" s="185"/>
      <c r="C33" s="80"/>
      <c r="D33" s="81"/>
      <c r="E33" s="32"/>
      <c r="F33" s="32"/>
      <c r="G33" s="4"/>
      <c r="H33" s="110"/>
    </row>
    <row r="34" spans="1:8" ht="12.75">
      <c r="A34" s="190" t="s">
        <v>116</v>
      </c>
      <c r="B34" s="190"/>
      <c r="C34" s="190"/>
      <c r="D34" s="190"/>
      <c r="E34" s="32"/>
      <c r="F34" s="32"/>
      <c r="G34" s="4"/>
      <c r="H34" s="110"/>
    </row>
    <row r="35" spans="1:8" ht="12.75">
      <c r="A35" s="21"/>
      <c r="B35" s="21"/>
      <c r="C35" s="22"/>
      <c r="D35" s="22"/>
      <c r="E35" s="32"/>
      <c r="F35" s="32"/>
      <c r="G35" s="4"/>
      <c r="H35" s="110"/>
    </row>
    <row r="36" spans="1:8" ht="12.75">
      <c r="A36" s="199"/>
      <c r="B36" s="200"/>
      <c r="C36" s="83"/>
      <c r="D36" s="84"/>
      <c r="E36" s="75">
        <f>IF(C36="","",IF(C36=12000,"«- Correct!","«- Try again!"))</f>
      </c>
      <c r="F36" s="75"/>
      <c r="G36" s="4"/>
      <c r="H36" s="110"/>
    </row>
    <row r="37" spans="1:8" ht="12.75">
      <c r="A37" s="184"/>
      <c r="B37" s="185"/>
      <c r="C37" s="80"/>
      <c r="D37" s="81"/>
      <c r="E37" s="32"/>
      <c r="F37" s="32"/>
      <c r="G37" s="4"/>
      <c r="H37" s="110"/>
    </row>
    <row r="38" spans="1:8" ht="12.75">
      <c r="A38" s="190" t="s">
        <v>67</v>
      </c>
      <c r="B38" s="190"/>
      <c r="C38" s="190"/>
      <c r="D38" s="190"/>
      <c r="E38" s="22"/>
      <c r="F38" s="32"/>
      <c r="G38" s="4"/>
      <c r="H38" s="110"/>
    </row>
    <row r="39" spans="1:8" ht="12.75">
      <c r="A39" s="11"/>
      <c r="B39" s="11"/>
      <c r="C39" s="11"/>
      <c r="D39" s="11"/>
      <c r="E39" s="11"/>
      <c r="F39" s="32"/>
      <c r="G39" s="4"/>
      <c r="H39" s="110"/>
    </row>
    <row r="40" spans="1:8" ht="12.75">
      <c r="A40" s="192" t="s">
        <v>73</v>
      </c>
      <c r="B40" s="192"/>
      <c r="C40" s="192"/>
      <c r="D40" s="192"/>
      <c r="E40" s="192"/>
      <c r="F40" s="32"/>
      <c r="G40" s="4"/>
      <c r="H40" s="110"/>
    </row>
    <row r="41" spans="1:8" ht="12.75">
      <c r="A41" s="191" t="s">
        <v>74</v>
      </c>
      <c r="B41" s="191"/>
      <c r="C41" s="191"/>
      <c r="D41" s="191"/>
      <c r="E41" s="191"/>
      <c r="F41" s="32"/>
      <c r="G41" s="4"/>
      <c r="H41" s="110"/>
    </row>
    <row r="42" spans="1:8" ht="12.75">
      <c r="A42" s="7"/>
      <c r="B42" s="7"/>
      <c r="C42" s="7"/>
      <c r="D42" s="7"/>
      <c r="E42" s="7"/>
      <c r="F42" s="32"/>
      <c r="G42" s="4"/>
      <c r="H42" s="110"/>
    </row>
    <row r="43" spans="1:8" ht="12.75">
      <c r="A43" s="195" t="s">
        <v>75</v>
      </c>
      <c r="B43" s="195"/>
      <c r="C43" s="195"/>
      <c r="D43" s="195"/>
      <c r="E43" s="19"/>
      <c r="F43" s="85"/>
      <c r="G43" s="4"/>
      <c r="H43" s="110"/>
    </row>
    <row r="44" spans="1:8" ht="12.75">
      <c r="A44" s="195" t="s">
        <v>32</v>
      </c>
      <c r="B44" s="195"/>
      <c r="C44" s="195"/>
      <c r="D44" s="195"/>
      <c r="E44" s="19"/>
      <c r="F44" s="87"/>
      <c r="G44" s="4"/>
      <c r="H44" s="110"/>
    </row>
    <row r="45" spans="1:8" ht="12.75">
      <c r="A45" s="195" t="s">
        <v>117</v>
      </c>
      <c r="B45" s="195"/>
      <c r="C45" s="195"/>
      <c r="D45" s="195"/>
      <c r="E45" s="19"/>
      <c r="F45" s="7"/>
      <c r="G45" s="4"/>
      <c r="H45" s="110"/>
    </row>
    <row r="46" spans="1:8" ht="12.75">
      <c r="A46" s="195" t="s">
        <v>118</v>
      </c>
      <c r="B46" s="195"/>
      <c r="C46" s="195"/>
      <c r="D46" s="195"/>
      <c r="E46" s="19"/>
      <c r="F46" s="88"/>
      <c r="G46" s="4"/>
      <c r="H46" s="110"/>
    </row>
    <row r="47" spans="1:8" ht="12.75">
      <c r="A47" s="183"/>
      <c r="B47" s="183"/>
      <c r="C47" s="183"/>
      <c r="D47" s="183"/>
      <c r="E47" s="19"/>
      <c r="F47" s="32"/>
      <c r="G47" s="4"/>
      <c r="H47" s="110"/>
    </row>
    <row r="48" spans="1:8" ht="12.75">
      <c r="A48" s="206" t="s">
        <v>33</v>
      </c>
      <c r="B48" s="206"/>
      <c r="C48" s="206"/>
      <c r="D48" s="206"/>
      <c r="E48" s="19"/>
      <c r="F48" s="32"/>
      <c r="G48" s="4"/>
      <c r="H48" s="110"/>
    </row>
    <row r="49" spans="1:8" ht="12.75">
      <c r="A49" s="183" t="s">
        <v>76</v>
      </c>
      <c r="B49" s="183"/>
      <c r="C49" s="183"/>
      <c r="D49" s="183"/>
      <c r="E49" s="19"/>
      <c r="F49" s="32"/>
      <c r="G49" s="4"/>
      <c r="H49" s="110"/>
    </row>
    <row r="50" spans="1:8" ht="12.75">
      <c r="A50" s="195" t="s">
        <v>34</v>
      </c>
      <c r="B50" s="195"/>
      <c r="C50" s="195"/>
      <c r="D50" s="195"/>
      <c r="E50" s="89"/>
      <c r="F50" s="32"/>
      <c r="G50" s="4"/>
      <c r="H50" s="110"/>
    </row>
    <row r="51" spans="1:8" ht="12.75">
      <c r="A51" s="195" t="s">
        <v>35</v>
      </c>
      <c r="B51" s="195"/>
      <c r="C51" s="195"/>
      <c r="D51" s="195"/>
      <c r="E51" s="90"/>
      <c r="F51" s="32"/>
      <c r="G51" s="4"/>
      <c r="H51" s="110"/>
    </row>
    <row r="52" spans="1:8" ht="12.75">
      <c r="A52" s="195" t="s">
        <v>36</v>
      </c>
      <c r="B52" s="195"/>
      <c r="C52" s="195"/>
      <c r="D52" s="195"/>
      <c r="E52" s="129"/>
      <c r="F52" s="128"/>
      <c r="G52" s="4"/>
      <c r="H52" s="110"/>
    </row>
    <row r="53" spans="1:8" ht="12.75">
      <c r="A53" s="193" t="s">
        <v>119</v>
      </c>
      <c r="B53" s="193"/>
      <c r="C53" s="193"/>
      <c r="D53" s="193"/>
      <c r="E53" s="4"/>
      <c r="F53" s="7"/>
      <c r="G53" s="7"/>
      <c r="H53" s="110"/>
    </row>
    <row r="54" spans="1:8" ht="13.5" thickBot="1">
      <c r="A54" s="193"/>
      <c r="B54" s="193"/>
      <c r="C54" s="193"/>
      <c r="D54" s="193"/>
      <c r="E54" s="4"/>
      <c r="F54" s="86"/>
      <c r="G54" s="7"/>
      <c r="H54" s="110"/>
    </row>
    <row r="55" spans="1:8" ht="13.5" thickTop="1">
      <c r="A55" s="7"/>
      <c r="B55" s="7"/>
      <c r="C55" s="7"/>
      <c r="D55" s="7"/>
      <c r="E55" s="4"/>
      <c r="F55" s="41">
        <f>IF(F54="","",IF(F54=-115000,"Correct!","Try again!"))</f>
      </c>
      <c r="G55" s="7"/>
      <c r="H55" s="110"/>
    </row>
    <row r="56" spans="1:8" ht="12.75">
      <c r="A56" s="7"/>
      <c r="B56" s="7"/>
      <c r="C56" s="7"/>
      <c r="D56" s="7"/>
      <c r="E56" s="4"/>
      <c r="F56" s="7"/>
      <c r="G56" s="7"/>
      <c r="H56" s="110"/>
    </row>
    <row r="57" spans="1:13" ht="12.75">
      <c r="A57" s="194" t="s">
        <v>25</v>
      </c>
      <c r="B57" s="194"/>
      <c r="C57" s="23" t="s">
        <v>27</v>
      </c>
      <c r="D57" s="24" t="s">
        <v>26</v>
      </c>
      <c r="E57" s="24"/>
      <c r="F57" s="18"/>
      <c r="G57" s="18"/>
      <c r="H57" s="7"/>
      <c r="K57" s="6"/>
      <c r="L57" s="6"/>
      <c r="M57" s="6"/>
    </row>
    <row r="58" spans="1:13" ht="12.75">
      <c r="A58" s="180" t="s">
        <v>3</v>
      </c>
      <c r="B58" s="180"/>
      <c r="C58" s="91"/>
      <c r="D58" s="187"/>
      <c r="E58" s="187"/>
      <c r="F58" s="187"/>
      <c r="G58" s="187"/>
      <c r="H58" s="7"/>
      <c r="K58" s="6"/>
      <c r="L58" s="6"/>
      <c r="M58" s="6"/>
    </row>
    <row r="59" spans="1:13" ht="12.75">
      <c r="A59" s="7"/>
      <c r="B59" s="7"/>
      <c r="C59" s="41">
        <f>IF(C58="","",IF(C58=38000,"Correct!","Try again!"))</f>
      </c>
      <c r="D59" s="188"/>
      <c r="E59" s="188"/>
      <c r="F59" s="188"/>
      <c r="G59" s="188"/>
      <c r="H59" s="7"/>
      <c r="K59" s="6"/>
      <c r="L59" s="6"/>
      <c r="M59" s="6"/>
    </row>
    <row r="60" spans="1:13" ht="12.75">
      <c r="A60" s="11"/>
      <c r="B60" s="11"/>
      <c r="C60" s="31"/>
      <c r="D60" s="189"/>
      <c r="E60" s="189"/>
      <c r="F60" s="189"/>
      <c r="G60" s="189"/>
      <c r="H60" s="7"/>
      <c r="K60" s="6"/>
      <c r="L60" s="6"/>
      <c r="M60" s="6"/>
    </row>
    <row r="61" spans="1:13" ht="12.75">
      <c r="A61" s="180" t="s">
        <v>4</v>
      </c>
      <c r="B61" s="180"/>
      <c r="C61" s="91"/>
      <c r="D61" s="187"/>
      <c r="E61" s="187"/>
      <c r="F61" s="187"/>
      <c r="G61" s="187"/>
      <c r="H61" s="7"/>
      <c r="K61" s="6"/>
      <c r="L61" s="6"/>
      <c r="M61" s="6"/>
    </row>
    <row r="62" spans="1:13" ht="12.75">
      <c r="A62" s="7"/>
      <c r="B62" s="7"/>
      <c r="C62" s="41">
        <f>IF(C61="","",IF(C61=360000,"Correct!","Try again!"))</f>
      </c>
      <c r="D62" s="188"/>
      <c r="E62" s="188"/>
      <c r="F62" s="188"/>
      <c r="G62" s="188"/>
      <c r="H62" s="7"/>
      <c r="K62" s="6"/>
      <c r="L62" s="6"/>
      <c r="M62" s="6"/>
    </row>
    <row r="63" spans="1:13" ht="12.75">
      <c r="A63" s="11"/>
      <c r="B63" s="11"/>
      <c r="C63" s="4"/>
      <c r="D63" s="189"/>
      <c r="E63" s="189"/>
      <c r="F63" s="189"/>
      <c r="G63" s="189"/>
      <c r="H63" s="7"/>
      <c r="K63" s="6"/>
      <c r="L63" s="6"/>
      <c r="M63" s="6"/>
    </row>
    <row r="64" spans="1:13" ht="12.75">
      <c r="A64" s="195" t="s">
        <v>5</v>
      </c>
      <c r="B64" s="195"/>
      <c r="C64" s="91"/>
      <c r="D64" s="187"/>
      <c r="E64" s="187"/>
      <c r="F64" s="187"/>
      <c r="G64" s="187"/>
      <c r="H64" s="7"/>
      <c r="K64" s="6"/>
      <c r="L64" s="6"/>
      <c r="M64" s="6"/>
    </row>
    <row r="65" spans="1:13" ht="12.75">
      <c r="A65" s="7"/>
      <c r="B65" s="7"/>
      <c r="C65" s="41">
        <f>IF(C64="","",IF(C64=505000,"Correct!","Try again!"))</f>
      </c>
      <c r="D65" s="188"/>
      <c r="E65" s="188"/>
      <c r="F65" s="188"/>
      <c r="G65" s="188"/>
      <c r="H65" s="7"/>
      <c r="K65" s="6"/>
      <c r="L65" s="6"/>
      <c r="M65" s="6"/>
    </row>
    <row r="66" spans="1:13" ht="12.75">
      <c r="A66" s="11"/>
      <c r="B66" s="11"/>
      <c r="C66" s="31"/>
      <c r="D66" s="189"/>
      <c r="E66" s="189"/>
      <c r="F66" s="189"/>
      <c r="G66" s="189"/>
      <c r="H66" s="7"/>
      <c r="K66" s="6"/>
      <c r="L66" s="6"/>
      <c r="M66" s="6"/>
    </row>
    <row r="67" spans="1:13" ht="12.75">
      <c r="A67" s="180" t="s">
        <v>6</v>
      </c>
      <c r="B67" s="180"/>
      <c r="C67" s="91"/>
      <c r="D67" s="187"/>
      <c r="E67" s="187"/>
      <c r="F67" s="187"/>
      <c r="G67" s="187"/>
      <c r="H67" s="7"/>
      <c r="K67" s="6"/>
      <c r="L67" s="6"/>
      <c r="M67" s="6"/>
    </row>
    <row r="68" spans="1:13" ht="12.75">
      <c r="A68" s="7"/>
      <c r="B68" s="7"/>
      <c r="C68" s="41">
        <f>IF(C67="","",IF(C67=400000,"Correct!","Try again!"))</f>
      </c>
      <c r="D68" s="188"/>
      <c r="E68" s="188"/>
      <c r="F68" s="188"/>
      <c r="G68" s="188"/>
      <c r="H68" s="7"/>
      <c r="K68" s="6"/>
      <c r="L68" s="6"/>
      <c r="M68" s="6"/>
    </row>
    <row r="69" spans="1:13" ht="12.75">
      <c r="A69" s="11"/>
      <c r="B69" s="11"/>
      <c r="C69" s="31"/>
      <c r="D69" s="189"/>
      <c r="E69" s="189"/>
      <c r="F69" s="189"/>
      <c r="G69" s="189"/>
      <c r="H69" s="7"/>
      <c r="K69" s="6"/>
      <c r="L69" s="6"/>
      <c r="M69" s="6"/>
    </row>
    <row r="70" spans="1:13" ht="12.75">
      <c r="A70" s="180" t="s">
        <v>17</v>
      </c>
      <c r="B70" s="180"/>
      <c r="C70" s="91"/>
      <c r="D70" s="187"/>
      <c r="E70" s="187"/>
      <c r="F70" s="187"/>
      <c r="G70" s="187"/>
      <c r="H70" s="7"/>
      <c r="K70" s="6"/>
      <c r="L70" s="6"/>
      <c r="M70" s="6"/>
    </row>
    <row r="71" spans="1:13" ht="12.75">
      <c r="A71" s="7"/>
      <c r="B71" s="7"/>
      <c r="C71" s="41">
        <f>IF(C70="","",IF(C70=670000,"Correct!","Try again!"))</f>
      </c>
      <c r="D71" s="188"/>
      <c r="E71" s="188"/>
      <c r="F71" s="188"/>
      <c r="G71" s="188"/>
      <c r="H71" s="7"/>
      <c r="K71" s="6"/>
      <c r="L71" s="6"/>
      <c r="M71" s="6"/>
    </row>
    <row r="72" spans="1:13" ht="12.75">
      <c r="A72" s="11"/>
      <c r="B72" s="11"/>
      <c r="C72" s="31"/>
      <c r="D72" s="189"/>
      <c r="E72" s="189"/>
      <c r="F72" s="189"/>
      <c r="G72" s="189"/>
      <c r="H72" s="7"/>
      <c r="K72" s="6"/>
      <c r="L72" s="6"/>
      <c r="M72" s="6"/>
    </row>
    <row r="73" spans="1:13" ht="12.75">
      <c r="A73" s="180" t="s">
        <v>18</v>
      </c>
      <c r="B73" s="180"/>
      <c r="C73" s="91"/>
      <c r="D73" s="187"/>
      <c r="E73" s="187"/>
      <c r="F73" s="187"/>
      <c r="G73" s="187"/>
      <c r="H73" s="7"/>
      <c r="K73" s="6"/>
      <c r="L73" s="6"/>
      <c r="M73" s="6"/>
    </row>
    <row r="74" spans="1:13" ht="12.75">
      <c r="A74" s="7"/>
      <c r="B74" s="7"/>
      <c r="C74" s="41">
        <f>IF(C73="","",IF(C73=210000,"Correct!","Try again!"))</f>
      </c>
      <c r="D74" s="188"/>
      <c r="E74" s="188"/>
      <c r="F74" s="188"/>
      <c r="G74" s="188"/>
      <c r="H74" s="7"/>
      <c r="K74" s="6"/>
      <c r="L74" s="6"/>
      <c r="M74" s="6"/>
    </row>
    <row r="75" spans="1:13" ht="12.75">
      <c r="A75" s="11"/>
      <c r="B75" s="11"/>
      <c r="C75" s="62"/>
      <c r="D75" s="189"/>
      <c r="E75" s="189"/>
      <c r="F75" s="189"/>
      <c r="G75" s="189"/>
      <c r="H75" s="7"/>
      <c r="K75" s="6"/>
      <c r="L75" s="6"/>
      <c r="M75" s="6"/>
    </row>
    <row r="76" spans="1:13" ht="12.75">
      <c r="A76" s="180" t="s">
        <v>38</v>
      </c>
      <c r="B76" s="180"/>
      <c r="C76" s="91"/>
      <c r="D76" s="187"/>
      <c r="E76" s="187"/>
      <c r="F76" s="187"/>
      <c r="G76" s="187"/>
      <c r="H76" s="7"/>
      <c r="K76" s="6"/>
      <c r="L76" s="6"/>
      <c r="M76" s="6"/>
    </row>
    <row r="77" spans="1:13" ht="12.75">
      <c r="A77" s="7"/>
      <c r="B77" s="7"/>
      <c r="C77" s="41">
        <f>IF(C76="","",IF(C76=2183000,"Correct!","Try again!"))</f>
      </c>
      <c r="D77" s="188"/>
      <c r="E77" s="188"/>
      <c r="F77" s="188"/>
      <c r="G77" s="188"/>
      <c r="H77" s="7"/>
      <c r="K77" s="6"/>
      <c r="L77" s="6"/>
      <c r="M77" s="6"/>
    </row>
    <row r="78" spans="1:13" ht="12.75">
      <c r="A78" s="11"/>
      <c r="B78" s="11"/>
      <c r="C78" s="62"/>
      <c r="D78" s="189"/>
      <c r="E78" s="189"/>
      <c r="F78" s="189"/>
      <c r="G78" s="189"/>
      <c r="H78" s="7"/>
      <c r="K78" s="6"/>
      <c r="L78" s="6"/>
      <c r="M78" s="6"/>
    </row>
    <row r="79" spans="1:13" ht="12.75">
      <c r="A79" s="180" t="s">
        <v>28</v>
      </c>
      <c r="B79" s="180"/>
      <c r="C79" s="91"/>
      <c r="D79" s="187"/>
      <c r="E79" s="187"/>
      <c r="F79" s="187"/>
      <c r="G79" s="187"/>
      <c r="H79" s="7"/>
      <c r="K79" s="6"/>
      <c r="L79" s="6"/>
      <c r="M79" s="6"/>
    </row>
    <row r="80" spans="1:13" ht="12.75">
      <c r="A80" s="195"/>
      <c r="B80" s="195"/>
      <c r="C80" s="41">
        <f>IF(C79="","",IF(C79=190000,"Correct!","Try again!"))</f>
      </c>
      <c r="D80" s="188"/>
      <c r="E80" s="188"/>
      <c r="F80" s="188"/>
      <c r="G80" s="188"/>
      <c r="H80" s="7"/>
      <c r="K80" s="6"/>
      <c r="L80" s="6"/>
      <c r="M80" s="6"/>
    </row>
    <row r="81" spans="1:13" ht="12.75">
      <c r="A81" s="11"/>
      <c r="B81" s="11"/>
      <c r="C81" s="62"/>
      <c r="D81" s="189"/>
      <c r="E81" s="189"/>
      <c r="F81" s="189"/>
      <c r="G81" s="189"/>
      <c r="H81" s="7"/>
      <c r="K81" s="6"/>
      <c r="L81" s="6"/>
      <c r="M81" s="6"/>
    </row>
    <row r="82" spans="1:13" ht="12.75">
      <c r="A82" s="180" t="s">
        <v>29</v>
      </c>
      <c r="B82" s="180"/>
      <c r="C82" s="91"/>
      <c r="D82" s="187"/>
      <c r="E82" s="187"/>
      <c r="F82" s="187"/>
      <c r="G82" s="187"/>
      <c r="H82" s="7"/>
      <c r="K82" s="6"/>
      <c r="L82" s="6"/>
      <c r="M82" s="6"/>
    </row>
    <row r="83" spans="1:13" ht="12.75">
      <c r="A83" s="195"/>
      <c r="B83" s="195"/>
      <c r="C83" s="41">
        <f>IF(C82="","",IF(C82=830000,"Correct!","Try again!"))</f>
      </c>
      <c r="D83" s="188"/>
      <c r="E83" s="188"/>
      <c r="F83" s="188"/>
      <c r="G83" s="188"/>
      <c r="H83" s="7"/>
      <c r="K83" s="6"/>
      <c r="L83" s="6"/>
      <c r="M83" s="6"/>
    </row>
    <row r="84" spans="1:13" ht="12.75">
      <c r="A84" s="11"/>
      <c r="B84" s="11"/>
      <c r="C84" s="31"/>
      <c r="D84" s="189"/>
      <c r="E84" s="189"/>
      <c r="F84" s="189"/>
      <c r="G84" s="189"/>
      <c r="H84" s="7"/>
      <c r="K84" s="6"/>
      <c r="L84" s="6"/>
      <c r="M84" s="6"/>
    </row>
    <row r="85" spans="1:13" ht="12.75">
      <c r="A85" s="180" t="s">
        <v>30</v>
      </c>
      <c r="B85" s="180"/>
      <c r="C85" s="91"/>
      <c r="D85" s="187"/>
      <c r="E85" s="187"/>
      <c r="F85" s="187"/>
      <c r="G85" s="187"/>
      <c r="H85" s="7"/>
      <c r="K85" s="6"/>
      <c r="L85" s="6"/>
      <c r="M85" s="6"/>
    </row>
    <row r="86" spans="1:13" ht="12.75">
      <c r="A86" s="7"/>
      <c r="B86" s="7"/>
      <c r="C86" s="41">
        <f>IF(C85="","",IF(C85=130000,"Correct!","Try again!"))</f>
      </c>
      <c r="D86" s="188"/>
      <c r="E86" s="188"/>
      <c r="F86" s="188"/>
      <c r="G86" s="188"/>
      <c r="H86" s="7"/>
      <c r="K86" s="6"/>
      <c r="L86" s="6"/>
      <c r="M86" s="6"/>
    </row>
    <row r="87" spans="1:13" ht="12.75">
      <c r="A87" s="11"/>
      <c r="B87" s="11"/>
      <c r="C87" s="31"/>
      <c r="D87" s="189"/>
      <c r="E87" s="189"/>
      <c r="F87" s="189"/>
      <c r="G87" s="189"/>
      <c r="H87" s="7"/>
      <c r="K87" s="6"/>
      <c r="L87" s="6"/>
      <c r="M87" s="6"/>
    </row>
    <row r="88" spans="1:13" ht="12.75">
      <c r="A88" s="180" t="s">
        <v>16</v>
      </c>
      <c r="B88" s="180"/>
      <c r="C88" s="91"/>
      <c r="D88" s="187"/>
      <c r="E88" s="187"/>
      <c r="F88" s="187"/>
      <c r="G88" s="187"/>
      <c r="H88" s="7"/>
      <c r="K88" s="6"/>
      <c r="L88" s="6"/>
      <c r="M88" s="6"/>
    </row>
    <row r="89" spans="1:13" ht="12.75">
      <c r="A89" s="7"/>
      <c r="B89" s="7"/>
      <c r="C89" s="41">
        <f>IF(C88="","",IF(C88=528000,"Correct!","Try again!"))</f>
      </c>
      <c r="D89" s="188"/>
      <c r="E89" s="188"/>
      <c r="F89" s="188"/>
      <c r="G89" s="188"/>
      <c r="H89" s="7"/>
      <c r="K89" s="6"/>
      <c r="L89" s="6"/>
      <c r="M89" s="6"/>
    </row>
    <row r="90" spans="1:13" ht="12.75">
      <c r="A90" s="11"/>
      <c r="B90" s="11"/>
      <c r="C90" s="31"/>
      <c r="D90" s="189"/>
      <c r="E90" s="189"/>
      <c r="F90" s="189"/>
      <c r="G90" s="189"/>
      <c r="H90" s="7"/>
      <c r="K90" s="6"/>
      <c r="L90" s="6"/>
      <c r="M90" s="6"/>
    </row>
    <row r="91" spans="1:13" ht="12.75">
      <c r="A91" s="180" t="s">
        <v>31</v>
      </c>
      <c r="B91" s="180"/>
      <c r="C91" s="91"/>
      <c r="D91" s="187"/>
      <c r="E91" s="187"/>
      <c r="F91" s="187"/>
      <c r="G91" s="187"/>
      <c r="H91" s="7"/>
      <c r="K91" s="6"/>
      <c r="L91" s="6"/>
      <c r="M91" s="6"/>
    </row>
    <row r="92" spans="1:13" ht="12.75">
      <c r="A92" s="7"/>
      <c r="B92" s="7"/>
      <c r="C92" s="41">
        <f>IF(C91="","",IF(C91=505000,"Correct!","Try again!"))</f>
      </c>
      <c r="D92" s="188"/>
      <c r="E92" s="188"/>
      <c r="F92" s="188"/>
      <c r="G92" s="188"/>
      <c r="H92" s="7"/>
      <c r="K92" s="6"/>
      <c r="L92" s="6"/>
      <c r="M92" s="6"/>
    </row>
    <row r="93" spans="1:13" ht="12.75">
      <c r="A93" s="11"/>
      <c r="B93" s="11"/>
      <c r="C93" s="31"/>
      <c r="D93" s="189"/>
      <c r="E93" s="189"/>
      <c r="F93" s="189"/>
      <c r="G93" s="189"/>
      <c r="H93" s="7"/>
      <c r="K93" s="6"/>
      <c r="L93" s="6"/>
      <c r="M93" s="6"/>
    </row>
    <row r="94" spans="1:13" ht="12.75">
      <c r="A94" s="180" t="s">
        <v>37</v>
      </c>
      <c r="B94" s="180"/>
      <c r="C94" s="91"/>
      <c r="D94" s="187"/>
      <c r="E94" s="187"/>
      <c r="F94" s="187"/>
      <c r="G94" s="187"/>
      <c r="H94" s="7"/>
      <c r="K94" s="6"/>
      <c r="L94" s="6"/>
      <c r="M94" s="6"/>
    </row>
    <row r="95" spans="1:13" ht="12.75">
      <c r="A95" s="7"/>
      <c r="B95" s="7"/>
      <c r="C95" s="41">
        <f>IF(C94="","",IF(C94=2183000,"Correct!","Try again!"))</f>
      </c>
      <c r="D95" s="188"/>
      <c r="E95" s="188"/>
      <c r="F95" s="188"/>
      <c r="G95" s="188"/>
      <c r="H95" s="7"/>
      <c r="K95" s="6"/>
      <c r="L95" s="6"/>
      <c r="M95" s="6"/>
    </row>
    <row r="96" spans="1:13" ht="12.75">
      <c r="A96" s="11"/>
      <c r="B96" s="11"/>
      <c r="C96" s="31"/>
      <c r="D96" s="189"/>
      <c r="E96" s="189"/>
      <c r="F96" s="189"/>
      <c r="G96" s="189"/>
      <c r="H96" s="7"/>
      <c r="K96" s="6"/>
      <c r="L96" s="6"/>
      <c r="M96" s="6"/>
    </row>
    <row r="97" spans="1:13" ht="12.75">
      <c r="A97" s="7"/>
      <c r="B97" s="7"/>
      <c r="C97" s="7"/>
      <c r="D97" s="7"/>
      <c r="E97" s="7"/>
      <c r="F97" s="7"/>
      <c r="G97" s="7"/>
      <c r="H97" s="7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25" t="s">
        <v>84</v>
      </c>
      <c r="B99" s="25"/>
      <c r="C99" s="7"/>
      <c r="D99" s="7"/>
      <c r="E99" s="7"/>
      <c r="F99" s="7"/>
      <c r="G99" s="7"/>
      <c r="H99" s="7"/>
      <c r="I99" s="7"/>
      <c r="J99" s="7"/>
      <c r="K99" s="6"/>
      <c r="L99" s="6"/>
      <c r="M99" s="6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  <c r="L100" s="6"/>
      <c r="M100" s="6"/>
    </row>
    <row r="101" spans="1:13" ht="15" customHeight="1">
      <c r="A101" s="181" t="s">
        <v>71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6"/>
      <c r="L101" s="6"/>
      <c r="M101" s="6"/>
    </row>
    <row r="102" spans="1:13" ht="12.75">
      <c r="A102" s="181" t="s">
        <v>40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6"/>
      <c r="L102" s="6"/>
      <c r="M102" s="6"/>
    </row>
    <row r="103" spans="1:13" ht="12.75">
      <c r="A103" s="197">
        <v>41275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6"/>
      <c r="L103" s="6"/>
      <c r="M103" s="6"/>
    </row>
    <row r="104" spans="1:13" ht="12.75">
      <c r="A104" s="33"/>
      <c r="B104" s="33"/>
      <c r="C104" s="14"/>
      <c r="D104" s="14"/>
      <c r="E104" s="14"/>
      <c r="F104" s="14"/>
      <c r="G104" s="14"/>
      <c r="H104" s="14"/>
      <c r="I104" s="7"/>
      <c r="J104" s="7"/>
      <c r="K104" s="6"/>
      <c r="L104" s="6"/>
      <c r="M104" s="6"/>
    </row>
    <row r="105" spans="1:13" ht="12.75">
      <c r="A105" s="25"/>
      <c r="B105" s="25"/>
      <c r="C105" s="17" t="s">
        <v>69</v>
      </c>
      <c r="D105" s="17" t="s">
        <v>70</v>
      </c>
      <c r="E105" s="46" t="s">
        <v>41</v>
      </c>
      <c r="F105" s="46"/>
      <c r="G105" s="46"/>
      <c r="H105" s="46"/>
      <c r="I105" s="17" t="s">
        <v>42</v>
      </c>
      <c r="J105" s="7"/>
      <c r="K105" s="6"/>
      <c r="L105" s="6"/>
      <c r="M105" s="6"/>
    </row>
    <row r="106" spans="1:13" ht="12.75">
      <c r="A106" s="12" t="s">
        <v>20</v>
      </c>
      <c r="B106" s="12"/>
      <c r="C106" s="12" t="s">
        <v>21</v>
      </c>
      <c r="D106" s="12" t="s">
        <v>21</v>
      </c>
      <c r="E106" s="92"/>
      <c r="F106" s="12" t="s">
        <v>14</v>
      </c>
      <c r="G106" s="24"/>
      <c r="H106" s="12" t="s">
        <v>15</v>
      </c>
      <c r="I106" s="12" t="s">
        <v>43</v>
      </c>
      <c r="J106" s="7"/>
      <c r="K106" s="6"/>
      <c r="L106" s="6"/>
      <c r="M106" s="6"/>
    </row>
    <row r="107" spans="1:11" ht="12.75">
      <c r="A107" s="195" t="s">
        <v>3</v>
      </c>
      <c r="B107" s="195"/>
      <c r="C107" s="52"/>
      <c r="D107" s="9">
        <v>20000</v>
      </c>
      <c r="E107" s="50"/>
      <c r="F107" s="61"/>
      <c r="G107" s="50"/>
      <c r="H107" s="61"/>
      <c r="I107" s="35">
        <f aca="true" t="shared" si="0" ref="I107:I112">C107+D107+F107-H107</f>
        <v>20000</v>
      </c>
      <c r="J107" s="41" t="str">
        <f>IF(I107="","",IF(I107=38000,"Correct!","Try again!"))</f>
        <v>Try again!</v>
      </c>
      <c r="K107" s="6"/>
    </row>
    <row r="108" spans="1:11" ht="12.75">
      <c r="A108" s="195" t="s">
        <v>4</v>
      </c>
      <c r="B108" s="195"/>
      <c r="C108" s="10">
        <v>270000</v>
      </c>
      <c r="D108" s="10">
        <v>90000</v>
      </c>
      <c r="E108" s="51"/>
      <c r="F108" s="55"/>
      <c r="G108" s="51"/>
      <c r="H108" s="56"/>
      <c r="I108" s="5">
        <f t="shared" si="0"/>
        <v>360000</v>
      </c>
      <c r="J108" s="41" t="str">
        <f>IF(I108="","",IF(I108=360000,"Correct!","Try again!"))</f>
        <v>Correct!</v>
      </c>
      <c r="K108" s="6"/>
    </row>
    <row r="109" spans="1:11" ht="12.75">
      <c r="A109" s="195" t="s">
        <v>5</v>
      </c>
      <c r="B109" s="195"/>
      <c r="C109" s="10">
        <v>360000</v>
      </c>
      <c r="D109" s="10">
        <v>140000</v>
      </c>
      <c r="E109" s="57"/>
      <c r="F109" s="55"/>
      <c r="G109" s="51"/>
      <c r="H109" s="56"/>
      <c r="I109" s="5">
        <f t="shared" si="0"/>
        <v>500000</v>
      </c>
      <c r="J109" s="41" t="str">
        <f>IF(I109="","",IF(I109=505000,"Correct!","Try again!"))</f>
        <v>Try again!</v>
      </c>
      <c r="K109" s="6"/>
    </row>
    <row r="110" spans="1:11" ht="12.75">
      <c r="A110" s="195" t="s">
        <v>6</v>
      </c>
      <c r="B110" s="195"/>
      <c r="C110" s="10">
        <v>200000</v>
      </c>
      <c r="D110" s="10">
        <v>180000</v>
      </c>
      <c r="E110" s="57"/>
      <c r="F110" s="55"/>
      <c r="G110" s="57"/>
      <c r="H110" s="56"/>
      <c r="I110" s="5">
        <f t="shared" si="0"/>
        <v>380000</v>
      </c>
      <c r="J110" s="41" t="str">
        <f>IF(I110="","",IF(I110=400000,"Correct!","Try again!"))</f>
        <v>Try again!</v>
      </c>
      <c r="K110" s="6"/>
    </row>
    <row r="111" spans="1:11" ht="12.75">
      <c r="A111" s="195" t="s">
        <v>7</v>
      </c>
      <c r="B111" s="195"/>
      <c r="C111" s="10">
        <v>420000</v>
      </c>
      <c r="D111" s="10">
        <v>220000</v>
      </c>
      <c r="E111" s="57"/>
      <c r="F111" s="55"/>
      <c r="G111" s="57"/>
      <c r="H111" s="56"/>
      <c r="I111" s="5">
        <f t="shared" si="0"/>
        <v>640000</v>
      </c>
      <c r="J111" s="41" t="str">
        <f>IF(I111="","",IF(I111=670000,"Correct!","Try again!"))</f>
        <v>Try again!</v>
      </c>
      <c r="K111" s="6"/>
    </row>
    <row r="112" spans="1:11" ht="12.75">
      <c r="A112" s="195" t="s">
        <v>8</v>
      </c>
      <c r="B112" s="195"/>
      <c r="C112" s="10">
        <v>160000</v>
      </c>
      <c r="D112" s="10">
        <v>50000</v>
      </c>
      <c r="E112" s="51"/>
      <c r="F112" s="55"/>
      <c r="G112" s="57"/>
      <c r="H112" s="56"/>
      <c r="I112" s="5">
        <f t="shared" si="0"/>
        <v>210000</v>
      </c>
      <c r="J112" s="41" t="str">
        <f>IF(I112="","",IF(I112=210000,"Correct!","Try again!"))</f>
        <v>Correct!</v>
      </c>
      <c r="K112" s="6"/>
    </row>
    <row r="113" spans="1:11" ht="12.75">
      <c r="A113" s="195" t="s">
        <v>72</v>
      </c>
      <c r="B113" s="195"/>
      <c r="C113" s="50"/>
      <c r="D113" s="10"/>
      <c r="E113" s="51"/>
      <c r="F113" s="55"/>
      <c r="G113" s="57"/>
      <c r="H113" s="56"/>
      <c r="I113" s="5"/>
      <c r="J113" s="41"/>
      <c r="K113" s="6"/>
    </row>
    <row r="114" spans="1:11" ht="12.75">
      <c r="A114" s="207"/>
      <c r="B114" s="207"/>
      <c r="C114" s="10"/>
      <c r="D114" s="10"/>
      <c r="E114" s="57"/>
      <c r="F114" s="55"/>
      <c r="G114" s="57"/>
      <c r="H114" s="56"/>
      <c r="I114" s="5">
        <f>C113+D113+F113-H113-H114</f>
        <v>0</v>
      </c>
      <c r="J114" s="41" t="str">
        <f>IF(I114="","",IF(I114=0,"Correct!","Try again!"))</f>
        <v>Correct!</v>
      </c>
      <c r="K114" s="6"/>
    </row>
    <row r="115" spans="1:11" ht="13.5" thickBot="1">
      <c r="A115" s="195" t="s">
        <v>122</v>
      </c>
      <c r="B115" s="195"/>
      <c r="C115" s="37">
        <f>SUM(C107:C114)</f>
        <v>1410000</v>
      </c>
      <c r="D115" s="37">
        <f>SUM(D107:D114)</f>
        <v>700000</v>
      </c>
      <c r="E115" s="10"/>
      <c r="F115" s="10"/>
      <c r="G115" s="10"/>
      <c r="H115" s="10"/>
      <c r="I115" s="37">
        <f>SUM(I107:I114)</f>
        <v>2110000</v>
      </c>
      <c r="J115" s="41" t="str">
        <f>IF(I115="","",IF(I115=2183000,"Correct!","Try again!"))</f>
        <v>Try again!</v>
      </c>
      <c r="K115" s="6"/>
    </row>
    <row r="116" spans="1:11" ht="13.5" thickTop="1">
      <c r="A116" s="195"/>
      <c r="B116" s="195"/>
      <c r="C116" s="10"/>
      <c r="D116" s="10"/>
      <c r="E116" s="10"/>
      <c r="F116" s="10"/>
      <c r="G116" s="10"/>
      <c r="H116" s="10"/>
      <c r="I116" s="5"/>
      <c r="J116" s="42"/>
      <c r="K116" s="6"/>
    </row>
    <row r="117" spans="1:11" ht="12.75">
      <c r="A117" s="195" t="s">
        <v>9</v>
      </c>
      <c r="B117" s="195"/>
      <c r="C117" s="9">
        <v>-150000</v>
      </c>
      <c r="D117" s="9">
        <v>-40000</v>
      </c>
      <c r="E117" s="50"/>
      <c r="F117" s="53"/>
      <c r="G117" s="50"/>
      <c r="H117" s="54"/>
      <c r="I117" s="35">
        <f>C117+D117-F117+H117</f>
        <v>-190000</v>
      </c>
      <c r="J117" s="41" t="str">
        <f>IF(I117="","",IF(I117=-190000,"Correct!","Try again!"))</f>
        <v>Correct!</v>
      </c>
      <c r="K117" s="6"/>
    </row>
    <row r="118" spans="1:11" ht="12.75">
      <c r="A118" s="195" t="s">
        <v>10</v>
      </c>
      <c r="B118" s="195"/>
      <c r="C118" s="50"/>
      <c r="D118" s="10">
        <v>-200000</v>
      </c>
      <c r="E118" s="51"/>
      <c r="F118" s="55"/>
      <c r="G118" s="51"/>
      <c r="H118" s="56"/>
      <c r="I118" s="5">
        <f>C118+D118+F118-H118</f>
        <v>-200000</v>
      </c>
      <c r="J118" s="41" t="str">
        <f>IF(I118="","",IF(I118=-830000,"Correct!","Try again!"))</f>
        <v>Try again!</v>
      </c>
      <c r="K118" s="6"/>
    </row>
    <row r="119" spans="1:11" ht="12.75">
      <c r="A119" s="195" t="s">
        <v>39</v>
      </c>
      <c r="B119" s="195"/>
      <c r="C119" s="51"/>
      <c r="D119" s="10">
        <v>-120000</v>
      </c>
      <c r="E119" s="57"/>
      <c r="F119" s="55"/>
      <c r="G119" s="51"/>
      <c r="H119" s="56"/>
      <c r="I119" s="5">
        <f>C119+D119+F119-H119</f>
        <v>-120000</v>
      </c>
      <c r="J119" s="41" t="str">
        <f>IF(I119="","",IF(I119=-130000,"Correct!","Try again!"))</f>
        <v>Try again!</v>
      </c>
      <c r="K119" s="6"/>
    </row>
    <row r="120" spans="1:11" ht="12.75">
      <c r="A120" s="195" t="s">
        <v>45</v>
      </c>
      <c r="B120" s="195"/>
      <c r="C120" s="50"/>
      <c r="D120" s="10">
        <v>0</v>
      </c>
      <c r="E120" s="51"/>
      <c r="F120" s="55"/>
      <c r="G120" s="51"/>
      <c r="H120" s="56"/>
      <c r="I120" s="5">
        <f>C120+D120+F120-H120</f>
        <v>0</v>
      </c>
      <c r="J120" s="41" t="str">
        <f>IF(I120="","",IF(I120=-528000,"Correct!","Try again!"))</f>
        <v>Try again!</v>
      </c>
      <c r="K120" s="6"/>
    </row>
    <row r="121" spans="1:11" ht="12.75">
      <c r="A121" s="195" t="s">
        <v>106</v>
      </c>
      <c r="B121" s="195"/>
      <c r="C121" s="36">
        <v>-505000</v>
      </c>
      <c r="D121" s="36">
        <v>-340000</v>
      </c>
      <c r="E121" s="58"/>
      <c r="F121" s="130"/>
      <c r="G121" s="59"/>
      <c r="H121" s="60"/>
      <c r="I121" s="31">
        <f>C121+D121+F121-H121</f>
        <v>-845000</v>
      </c>
      <c r="J121" s="41" t="str">
        <f>IF(I121="","",IF(I121=-505000,"Correct!","Try again!"))</f>
        <v>Try again!</v>
      </c>
      <c r="K121" s="6"/>
    </row>
    <row r="122" spans="1:11" ht="13.5" thickBot="1">
      <c r="A122" s="195" t="s">
        <v>121</v>
      </c>
      <c r="B122" s="195"/>
      <c r="C122" s="38">
        <f>SUM(C117:C121)</f>
        <v>-655000</v>
      </c>
      <c r="D122" s="38">
        <f>SUM(D117:D121)</f>
        <v>-700000</v>
      </c>
      <c r="E122" s="5"/>
      <c r="F122" s="131"/>
      <c r="G122" s="5"/>
      <c r="H122" s="131"/>
      <c r="I122" s="39">
        <f>SUM(I117:I121)</f>
        <v>-1355000</v>
      </c>
      <c r="J122" s="41" t="str">
        <f>IF(I122="","",IF(I122=-2183000,"Correct!","Try again!"))</f>
        <v>Try again!</v>
      </c>
      <c r="K122" s="6"/>
    </row>
    <row r="123" spans="1:10" ht="13.5" thickTop="1">
      <c r="A123" s="7"/>
      <c r="B123" s="7"/>
      <c r="C123" s="7"/>
      <c r="D123" s="7"/>
      <c r="E123" s="7"/>
      <c r="F123" s="41">
        <f>IF(F122="","",IF(F122=515000,"Correct!","Try again!"))</f>
      </c>
      <c r="G123" s="7"/>
      <c r="H123" s="41">
        <f>IF(H122="","",IF(H122=515000,"Correct!","Try again!"))</f>
      </c>
      <c r="I123" s="4"/>
      <c r="J123" s="4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6"/>
      <c r="B175" s="6"/>
      <c r="C175" s="6"/>
      <c r="D175" s="6"/>
      <c r="E175" s="6"/>
      <c r="F175" s="6"/>
      <c r="I175" s="6"/>
      <c r="J175" s="6"/>
      <c r="K175" s="6"/>
      <c r="L175" s="6"/>
    </row>
    <row r="176" spans="1:12" ht="12.75">
      <c r="A176" s="6"/>
      <c r="B176" s="6"/>
      <c r="I176" s="6"/>
      <c r="J176" s="6"/>
      <c r="K176" s="6"/>
      <c r="L176" s="6"/>
    </row>
    <row r="177" spans="1:12" ht="12.75">
      <c r="A177" s="6"/>
      <c r="B177" s="6"/>
      <c r="I177" s="6"/>
      <c r="J177" s="6"/>
      <c r="K177" s="6"/>
      <c r="L177" s="6"/>
    </row>
    <row r="178" spans="1:12" ht="12.75">
      <c r="A178" s="6"/>
      <c r="B178" s="6"/>
      <c r="I178" s="6"/>
      <c r="J178" s="6"/>
      <c r="K178" s="6"/>
      <c r="L178" s="6"/>
    </row>
    <row r="179" spans="1:2" ht="12.75">
      <c r="A179" s="6"/>
      <c r="B179" s="6"/>
    </row>
  </sheetData>
  <sheetProtection password="C690" sheet="1" selectLockedCells="1"/>
  <mergeCells count="86">
    <mergeCell ref="A108:B108"/>
    <mergeCell ref="A107:B107"/>
    <mergeCell ref="A116:B116"/>
    <mergeCell ref="A115:B115"/>
    <mergeCell ref="A114:B114"/>
    <mergeCell ref="A113:B113"/>
    <mergeCell ref="A112:B112"/>
    <mergeCell ref="A111:B111"/>
    <mergeCell ref="A118:B118"/>
    <mergeCell ref="A117:B117"/>
    <mergeCell ref="A110:B110"/>
    <mergeCell ref="A109:B109"/>
    <mergeCell ref="A122:B122"/>
    <mergeCell ref="A121:B121"/>
    <mergeCell ref="A120:B120"/>
    <mergeCell ref="A119:B119"/>
    <mergeCell ref="A70:B70"/>
    <mergeCell ref="A67:B67"/>
    <mergeCell ref="A64:B64"/>
    <mergeCell ref="A61:B61"/>
    <mergeCell ref="A48:D48"/>
    <mergeCell ref="A44:D44"/>
    <mergeCell ref="A94:B94"/>
    <mergeCell ref="A91:B91"/>
    <mergeCell ref="A88:B88"/>
    <mergeCell ref="A85:B85"/>
    <mergeCell ref="A82:B83"/>
    <mergeCell ref="A79:B80"/>
    <mergeCell ref="A76:B76"/>
    <mergeCell ref="A73:B73"/>
    <mergeCell ref="A52:D52"/>
    <mergeCell ref="A51:D51"/>
    <mergeCell ref="A50:D50"/>
    <mergeCell ref="A49:D49"/>
    <mergeCell ref="D2:E2"/>
    <mergeCell ref="D1:E1"/>
    <mergeCell ref="A15:D15"/>
    <mergeCell ref="A14:D14"/>
    <mergeCell ref="A13:D13"/>
    <mergeCell ref="A11:E11"/>
    <mergeCell ref="A10:E10"/>
    <mergeCell ref="A9:E9"/>
    <mergeCell ref="D91:G93"/>
    <mergeCell ref="D3:E3"/>
    <mergeCell ref="A37:B37"/>
    <mergeCell ref="A36:B36"/>
    <mergeCell ref="A33:B33"/>
    <mergeCell ref="A32:B32"/>
    <mergeCell ref="A34:D34"/>
    <mergeCell ref="A27:B27"/>
    <mergeCell ref="A26:B26"/>
    <mergeCell ref="A25:B25"/>
    <mergeCell ref="A103:J103"/>
    <mergeCell ref="A102:J102"/>
    <mergeCell ref="A101:J101"/>
    <mergeCell ref="D94:G96"/>
    <mergeCell ref="A5:G5"/>
    <mergeCell ref="A47:D47"/>
    <mergeCell ref="A46:D46"/>
    <mergeCell ref="A45:D45"/>
    <mergeCell ref="A29:B29"/>
    <mergeCell ref="A28:B28"/>
    <mergeCell ref="D61:G63"/>
    <mergeCell ref="D64:G66"/>
    <mergeCell ref="D70:G72"/>
    <mergeCell ref="D67:G69"/>
    <mergeCell ref="A16:D16"/>
    <mergeCell ref="A22:D22"/>
    <mergeCell ref="A21:D21"/>
    <mergeCell ref="A30:D30"/>
    <mergeCell ref="A19:D19"/>
    <mergeCell ref="A18:D18"/>
    <mergeCell ref="D76:G78"/>
    <mergeCell ref="D73:G75"/>
    <mergeCell ref="A38:D38"/>
    <mergeCell ref="A41:E41"/>
    <mergeCell ref="A40:E40"/>
    <mergeCell ref="A53:D54"/>
    <mergeCell ref="A57:B57"/>
    <mergeCell ref="D58:G60"/>
    <mergeCell ref="A43:D43"/>
    <mergeCell ref="A58:B58"/>
    <mergeCell ref="D88:G90"/>
    <mergeCell ref="D85:G87"/>
    <mergeCell ref="D82:G84"/>
    <mergeCell ref="D79:G81"/>
  </mergeCells>
  <dataValidations count="1">
    <dataValidation type="list" allowBlank="1" showInputMessage="1" showErrorMessage="1" sqref="E117:E121 G117:G121 G107:G114 E107:E114">
      <formula1>"[A], [S]"</formula1>
    </dataValidation>
  </dataValidations>
  <printOptions horizontalCentered="1"/>
  <pageMargins left="0.5" right="0.5" top="0.85" bottom="0.49" header="0.5" footer="0.5"/>
  <pageSetup horizontalDpi="300" verticalDpi="300" orientation="portrait" scale="76" r:id="rId3"/>
  <rowBreaks count="3" manualBreakCount="3">
    <brk id="56" max="255" man="1"/>
    <brk id="9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1" width="12.7109375" style="0" customWidth="1"/>
  </cols>
  <sheetData>
    <row r="1" spans="1:2" ht="12.75">
      <c r="A1" s="208" t="s">
        <v>111</v>
      </c>
      <c r="B1" s="208"/>
    </row>
    <row r="3" spans="1:6" ht="12.75">
      <c r="A3" s="181" t="s">
        <v>82</v>
      </c>
      <c r="B3" s="181"/>
      <c r="C3" s="181"/>
      <c r="D3" s="181"/>
      <c r="E3" s="181"/>
      <c r="F3" s="181"/>
    </row>
    <row r="4" spans="1:6" ht="12.75">
      <c r="A4" s="4"/>
      <c r="B4" s="4"/>
      <c r="C4" s="4"/>
      <c r="D4" s="4"/>
      <c r="E4" s="4"/>
      <c r="F4" s="4"/>
    </row>
    <row r="5" spans="1:6" ht="12.75">
      <c r="A5" s="195" t="s">
        <v>95</v>
      </c>
      <c r="B5" s="195"/>
      <c r="C5" s="195"/>
      <c r="D5" s="195"/>
      <c r="E5" s="8">
        <v>1</v>
      </c>
      <c r="F5" s="7"/>
    </row>
    <row r="6" spans="1:6" ht="12.75">
      <c r="A6" s="195" t="s">
        <v>96</v>
      </c>
      <c r="B6" s="195"/>
      <c r="C6" s="195"/>
      <c r="D6" s="195"/>
      <c r="E6" s="4"/>
      <c r="F6" s="7"/>
    </row>
    <row r="7" spans="1:6" ht="12.75">
      <c r="A7" s="195" t="s">
        <v>97</v>
      </c>
      <c r="B7" s="195"/>
      <c r="C7" s="195"/>
      <c r="D7" s="195"/>
      <c r="E7" s="70">
        <v>200000</v>
      </c>
      <c r="F7" s="7"/>
    </row>
    <row r="8" spans="1:6" ht="12.75">
      <c r="A8" s="195" t="s">
        <v>98</v>
      </c>
      <c r="B8" s="195"/>
      <c r="C8" s="195"/>
      <c r="D8" s="195"/>
      <c r="E8" s="71">
        <v>20000</v>
      </c>
      <c r="F8" s="7"/>
    </row>
    <row r="9" spans="1:6" ht="12.75">
      <c r="A9" s="195" t="s">
        <v>2</v>
      </c>
      <c r="B9" s="195"/>
      <c r="C9" s="195"/>
      <c r="D9" s="195"/>
      <c r="E9" s="72"/>
      <c r="F9" s="7"/>
    </row>
    <row r="10" spans="1:6" ht="12.75">
      <c r="A10" s="195" t="s">
        <v>99</v>
      </c>
      <c r="B10" s="195"/>
      <c r="C10" s="195"/>
      <c r="D10" s="195"/>
      <c r="E10" s="70">
        <v>10</v>
      </c>
      <c r="F10" s="7"/>
    </row>
    <row r="11" spans="1:6" ht="12.75">
      <c r="A11" s="195" t="s">
        <v>100</v>
      </c>
      <c r="B11" s="195"/>
      <c r="C11" s="195"/>
      <c r="D11" s="195"/>
      <c r="E11" s="71">
        <v>30000</v>
      </c>
      <c r="F11" s="7"/>
    </row>
    <row r="12" spans="1:6" ht="12.75">
      <c r="A12" s="195" t="s">
        <v>101</v>
      </c>
      <c r="B12" s="195"/>
      <c r="C12" s="195"/>
      <c r="D12" s="195"/>
      <c r="E12" s="71">
        <v>12000</v>
      </c>
      <c r="F12" s="7"/>
    </row>
    <row r="13" spans="1:6" ht="12.75">
      <c r="A13" s="195" t="s">
        <v>102</v>
      </c>
      <c r="B13" s="195"/>
      <c r="C13" s="195"/>
      <c r="D13" s="195"/>
      <c r="E13" s="71">
        <v>5000</v>
      </c>
      <c r="F13" s="7"/>
    </row>
    <row r="14" spans="1:6" ht="12.75">
      <c r="A14" s="195" t="s">
        <v>103</v>
      </c>
      <c r="B14" s="195"/>
      <c r="C14" s="195"/>
      <c r="D14" s="195"/>
      <c r="E14" s="71">
        <v>20000</v>
      </c>
      <c r="F14" s="7"/>
    </row>
    <row r="15" spans="1:6" ht="12.75">
      <c r="A15" s="195" t="s">
        <v>104</v>
      </c>
      <c r="B15" s="195"/>
      <c r="C15" s="195"/>
      <c r="D15" s="195"/>
      <c r="E15" s="71">
        <v>30000</v>
      </c>
      <c r="F15" s="7"/>
    </row>
    <row r="16" spans="1:6" ht="12.75">
      <c r="A16" s="7"/>
      <c r="B16" s="7"/>
      <c r="C16" s="7"/>
      <c r="D16" s="4"/>
      <c r="E16" s="4"/>
      <c r="F16" s="7"/>
    </row>
    <row r="17" spans="1:6" ht="12.75">
      <c r="A17" s="7"/>
      <c r="B17" s="7"/>
      <c r="C17" s="17" t="s">
        <v>69</v>
      </c>
      <c r="D17" s="17" t="s">
        <v>70</v>
      </c>
      <c r="E17" s="7"/>
      <c r="F17" s="7"/>
    </row>
    <row r="18" spans="1:6" ht="12.75">
      <c r="A18" s="7"/>
      <c r="B18" s="7"/>
      <c r="C18" s="17" t="s">
        <v>21</v>
      </c>
      <c r="D18" s="17" t="s">
        <v>21</v>
      </c>
      <c r="E18" s="45"/>
      <c r="F18" s="7"/>
    </row>
    <row r="19" spans="1:6" ht="12.75">
      <c r="A19" s="7"/>
      <c r="B19" s="7"/>
      <c r="C19" s="15" t="s">
        <v>24</v>
      </c>
      <c r="D19" s="15" t="s">
        <v>24</v>
      </c>
      <c r="E19" s="7"/>
      <c r="F19" s="7"/>
    </row>
    <row r="20" spans="1:6" ht="12.75">
      <c r="A20" s="11"/>
      <c r="B20" s="11"/>
      <c r="C20" s="12" t="s">
        <v>11</v>
      </c>
      <c r="D20" s="12" t="s">
        <v>11</v>
      </c>
      <c r="E20" s="7"/>
      <c r="F20" s="7"/>
    </row>
    <row r="21" spans="1:6" ht="12.75">
      <c r="A21" s="180" t="s">
        <v>3</v>
      </c>
      <c r="B21" s="180"/>
      <c r="C21" s="70">
        <v>60000</v>
      </c>
      <c r="D21" s="70">
        <v>20000</v>
      </c>
      <c r="E21" s="7"/>
      <c r="F21" s="7"/>
    </row>
    <row r="22" spans="1:6" ht="12.75">
      <c r="A22" s="195" t="s">
        <v>4</v>
      </c>
      <c r="B22" s="195"/>
      <c r="C22" s="73">
        <v>270000</v>
      </c>
      <c r="D22" s="73">
        <v>90000</v>
      </c>
      <c r="E22" s="7"/>
      <c r="F22" s="7"/>
    </row>
    <row r="23" spans="1:6" ht="12.75">
      <c r="A23" s="195" t="s">
        <v>5</v>
      </c>
      <c r="B23" s="195"/>
      <c r="C23" s="74">
        <v>360000</v>
      </c>
      <c r="D23" s="74">
        <v>140000</v>
      </c>
      <c r="E23" s="7"/>
      <c r="F23" s="4"/>
    </row>
    <row r="24" spans="1:6" ht="12.75">
      <c r="A24" s="195" t="s">
        <v>6</v>
      </c>
      <c r="B24" s="195"/>
      <c r="C24" s="74">
        <v>200000</v>
      </c>
      <c r="D24" s="74">
        <v>180000</v>
      </c>
      <c r="E24" s="7"/>
      <c r="F24" s="4"/>
    </row>
    <row r="25" spans="1:6" ht="12.75">
      <c r="A25" s="195" t="s">
        <v>7</v>
      </c>
      <c r="B25" s="195"/>
      <c r="C25" s="74">
        <v>420000</v>
      </c>
      <c r="D25" s="74">
        <v>220000</v>
      </c>
      <c r="E25" s="7"/>
      <c r="F25" s="4"/>
    </row>
    <row r="26" spans="1:6" ht="12.75">
      <c r="A26" s="195" t="s">
        <v>8</v>
      </c>
      <c r="B26" s="195"/>
      <c r="C26" s="74">
        <v>160000</v>
      </c>
      <c r="D26" s="74">
        <v>50000</v>
      </c>
      <c r="E26" s="7"/>
      <c r="F26" s="4"/>
    </row>
    <row r="27" spans="1:6" ht="12.75">
      <c r="A27" s="195" t="s">
        <v>9</v>
      </c>
      <c r="B27" s="195"/>
      <c r="C27" s="74">
        <v>-150000</v>
      </c>
      <c r="D27" s="74">
        <v>-40000</v>
      </c>
      <c r="E27" s="7"/>
      <c r="F27" s="4"/>
    </row>
    <row r="28" spans="1:6" ht="12.75">
      <c r="A28" s="195" t="s">
        <v>10</v>
      </c>
      <c r="B28" s="195"/>
      <c r="C28" s="74">
        <v>-430000</v>
      </c>
      <c r="D28" s="74">
        <v>-200000</v>
      </c>
      <c r="E28" s="7"/>
      <c r="F28" s="4"/>
    </row>
    <row r="29" spans="1:6" ht="12.75">
      <c r="A29" s="195" t="s">
        <v>22</v>
      </c>
      <c r="B29" s="195"/>
      <c r="C29" s="74">
        <v>-110000</v>
      </c>
      <c r="D29" s="74"/>
      <c r="E29" s="7"/>
      <c r="F29" s="4"/>
    </row>
    <row r="30" spans="1:6" ht="12.75">
      <c r="A30" s="195" t="s">
        <v>44</v>
      </c>
      <c r="B30" s="195"/>
      <c r="C30" s="74"/>
      <c r="D30" s="74">
        <v>-120000</v>
      </c>
      <c r="E30" s="7"/>
      <c r="F30" s="4"/>
    </row>
    <row r="31" spans="1:6" ht="12.75">
      <c r="A31" s="195" t="s">
        <v>23</v>
      </c>
      <c r="B31" s="195"/>
      <c r="C31" s="74">
        <v>-360000</v>
      </c>
      <c r="D31" s="74"/>
      <c r="E31" s="7"/>
      <c r="F31" s="4"/>
    </row>
    <row r="32" spans="1:6" ht="12.75">
      <c r="A32" s="195" t="s">
        <v>106</v>
      </c>
      <c r="B32" s="195"/>
      <c r="C32" s="74">
        <v>-420000</v>
      </c>
      <c r="D32" s="74">
        <v>-340000</v>
      </c>
      <c r="E32" s="7"/>
      <c r="F32" s="4"/>
    </row>
    <row r="33" spans="1:6" ht="12.75">
      <c r="A33" s="4"/>
      <c r="B33" s="4"/>
      <c r="C33" s="4"/>
      <c r="D33" s="4"/>
      <c r="E33" s="4"/>
      <c r="F33" s="4"/>
    </row>
  </sheetData>
  <sheetProtection password="C690" sheet="1" objects="1" scenarios="1" selectLockedCells="1" selectUnlockedCells="1"/>
  <mergeCells count="25">
    <mergeCell ref="A6:D6"/>
    <mergeCell ref="A23:B23"/>
    <mergeCell ref="A22:B22"/>
    <mergeCell ref="A21:B21"/>
    <mergeCell ref="A7:D7"/>
    <mergeCell ref="A5:D5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3:F3"/>
    <mergeCell ref="A1:B1"/>
    <mergeCell ref="A15:D15"/>
    <mergeCell ref="A14:D14"/>
    <mergeCell ref="A13:D13"/>
    <mergeCell ref="A12:D12"/>
    <mergeCell ref="A11:D11"/>
    <mergeCell ref="A10:D10"/>
    <mergeCell ref="A9:D9"/>
    <mergeCell ref="A8:D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D1" sqref="D1:F1"/>
    </sheetView>
  </sheetViews>
  <sheetFormatPr defaultColWidth="9.140625" defaultRowHeight="12.75"/>
  <cols>
    <col min="1" max="4" width="12.7109375" style="0" customWidth="1"/>
    <col min="5" max="5" width="4.57421875" style="0" customWidth="1"/>
    <col min="6" max="6" width="12.7109375" style="0" customWidth="1"/>
    <col min="7" max="7" width="4.57421875" style="0" customWidth="1"/>
    <col min="8" max="22" width="12.7109375" style="0" customWidth="1"/>
  </cols>
  <sheetData>
    <row r="1" spans="3:10" ht="12.75">
      <c r="C1" s="1" t="s">
        <v>0</v>
      </c>
      <c r="D1" s="202"/>
      <c r="E1" s="202"/>
      <c r="F1" s="202"/>
      <c r="I1" s="109"/>
      <c r="J1" s="109"/>
    </row>
    <row r="2" spans="3:10" ht="12.75">
      <c r="C2" s="1" t="s">
        <v>1</v>
      </c>
      <c r="D2" s="202"/>
      <c r="E2" s="202"/>
      <c r="F2" s="202"/>
      <c r="I2" s="109"/>
      <c r="J2" s="109"/>
    </row>
    <row r="3" spans="4:10" ht="12.75">
      <c r="D3" s="198" t="s">
        <v>110</v>
      </c>
      <c r="E3" s="198"/>
      <c r="F3" s="198"/>
      <c r="I3" s="108"/>
      <c r="J3" s="108"/>
    </row>
    <row r="4" spans="4:5" ht="12.75">
      <c r="D4" s="2"/>
      <c r="E4" s="3"/>
    </row>
    <row r="5" spans="1:8" ht="12.75">
      <c r="A5" s="25"/>
      <c r="B5" s="25"/>
      <c r="C5" s="4"/>
      <c r="D5" s="26"/>
      <c r="E5" s="32"/>
      <c r="F5" s="4"/>
      <c r="G5" s="4"/>
      <c r="H5" s="4"/>
    </row>
    <row r="6" spans="1:8" ht="12.75">
      <c r="A6" s="29" t="s">
        <v>47</v>
      </c>
      <c r="B6" s="29"/>
      <c r="C6" s="30"/>
      <c r="D6" s="30"/>
      <c r="E6" s="32"/>
      <c r="F6" s="4"/>
      <c r="G6" s="4"/>
      <c r="H6" s="4"/>
    </row>
    <row r="7" spans="1:8" ht="12.75">
      <c r="A7" s="7"/>
      <c r="B7" s="7"/>
      <c r="C7" s="7"/>
      <c r="D7" s="7"/>
      <c r="E7" s="32"/>
      <c r="F7" s="4"/>
      <c r="G7" s="4"/>
      <c r="H7" s="4"/>
    </row>
    <row r="8" spans="1:8" ht="12.75">
      <c r="A8" s="183" t="s">
        <v>75</v>
      </c>
      <c r="B8" s="183"/>
      <c r="C8" s="183"/>
      <c r="D8" s="7"/>
      <c r="E8" s="32"/>
      <c r="F8" s="85"/>
      <c r="G8" s="32"/>
      <c r="H8" s="4"/>
    </row>
    <row r="9" spans="1:8" ht="12.75">
      <c r="A9" s="183" t="s">
        <v>68</v>
      </c>
      <c r="B9" s="183"/>
      <c r="C9" s="183"/>
      <c r="D9" s="7"/>
      <c r="E9" s="32"/>
      <c r="F9" s="94"/>
      <c r="G9" s="32"/>
      <c r="H9" s="4"/>
    </row>
    <row r="10" spans="1:8" ht="12.75">
      <c r="A10" s="195" t="s">
        <v>89</v>
      </c>
      <c r="B10" s="195"/>
      <c r="C10" s="195"/>
      <c r="D10" s="7"/>
      <c r="E10" s="48"/>
      <c r="F10" s="95"/>
      <c r="G10" s="48">
        <f>IF(F10="","",IF(F10=230000,"Correct!","Try again!"))</f>
      </c>
      <c r="H10" s="4"/>
    </row>
    <row r="11" spans="1:8" ht="12.75">
      <c r="A11" s="195" t="s">
        <v>90</v>
      </c>
      <c r="B11" s="195"/>
      <c r="C11" s="195"/>
      <c r="D11" s="7"/>
      <c r="E11" s="32"/>
      <c r="F11" s="4"/>
      <c r="G11" s="4"/>
      <c r="H11" s="4"/>
    </row>
    <row r="12" spans="1:8" ht="12.75">
      <c r="A12" s="195" t="s">
        <v>91</v>
      </c>
      <c r="B12" s="195"/>
      <c r="C12" s="195"/>
      <c r="D12" s="7"/>
      <c r="E12" s="32"/>
      <c r="F12" s="4"/>
      <c r="G12" s="4"/>
      <c r="H12" s="4"/>
    </row>
    <row r="13" spans="1:8" ht="12.75">
      <c r="A13" s="195" t="s">
        <v>60</v>
      </c>
      <c r="B13" s="195"/>
      <c r="C13" s="195"/>
      <c r="D13" s="95"/>
      <c r="E13" s="7"/>
      <c r="F13" s="7"/>
      <c r="G13" s="4"/>
      <c r="H13" s="4"/>
    </row>
    <row r="14" spans="1:8" ht="12.75">
      <c r="A14" s="195" t="s">
        <v>63</v>
      </c>
      <c r="B14" s="195"/>
      <c r="C14" s="195"/>
      <c r="D14" s="96"/>
      <c r="E14" s="7"/>
      <c r="F14" s="7"/>
      <c r="G14" s="4"/>
      <c r="H14" s="4"/>
    </row>
    <row r="15" spans="1:8" ht="12.75">
      <c r="A15" s="195" t="s">
        <v>61</v>
      </c>
      <c r="B15" s="195"/>
      <c r="C15" s="195"/>
      <c r="D15" s="96"/>
      <c r="E15" s="7"/>
      <c r="F15" s="7"/>
      <c r="G15" s="4"/>
      <c r="H15" s="4"/>
    </row>
    <row r="16" spans="1:10" ht="12.75">
      <c r="A16" s="195" t="s">
        <v>62</v>
      </c>
      <c r="B16" s="195"/>
      <c r="C16" s="195"/>
      <c r="D16" s="96"/>
      <c r="E16" s="7"/>
      <c r="F16" s="7"/>
      <c r="G16" s="4"/>
      <c r="H16" s="4"/>
      <c r="J16" s="40"/>
    </row>
    <row r="17" spans="1:8" ht="12.75">
      <c r="A17" s="195" t="s">
        <v>64</v>
      </c>
      <c r="B17" s="195"/>
      <c r="C17" s="195"/>
      <c r="D17" s="87"/>
      <c r="E17" s="7"/>
      <c r="F17" s="68"/>
      <c r="G17" s="4"/>
      <c r="H17" s="4"/>
    </row>
    <row r="18" spans="1:8" ht="13.5" thickBot="1">
      <c r="A18" s="195" t="s">
        <v>19</v>
      </c>
      <c r="B18" s="195"/>
      <c r="C18" s="195"/>
      <c r="D18" s="7"/>
      <c r="E18" s="7"/>
      <c r="F18" s="93"/>
      <c r="G18" s="48">
        <f>IF(F18="","",IF(F18=55000,"Correct!","Try again!"))</f>
      </c>
      <c r="H18" s="4"/>
    </row>
    <row r="19" spans="1:9" ht="13.5" thickTop="1">
      <c r="A19" s="7"/>
      <c r="B19" s="7"/>
      <c r="C19" s="7"/>
      <c r="D19" s="4"/>
      <c r="E19" s="4"/>
      <c r="F19" s="4"/>
      <c r="G19" s="4"/>
      <c r="H19" s="4"/>
      <c r="I19" s="43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6"/>
      <c r="K20" s="6"/>
      <c r="L20" s="6"/>
      <c r="M20" s="6"/>
    </row>
    <row r="21" spans="1:13" ht="12.75">
      <c r="A21" s="181" t="s">
        <v>65</v>
      </c>
      <c r="B21" s="181"/>
      <c r="C21" s="181"/>
      <c r="D21" s="181"/>
      <c r="E21" s="181"/>
      <c r="F21" s="181"/>
      <c r="G21" s="181"/>
      <c r="H21" s="181"/>
      <c r="I21" s="181"/>
      <c r="J21" s="7"/>
      <c r="K21" s="6"/>
      <c r="L21" s="6"/>
      <c r="M21" s="6"/>
    </row>
    <row r="22" spans="1:13" ht="15" customHeight="1">
      <c r="A22" s="181" t="s">
        <v>40</v>
      </c>
      <c r="B22" s="181"/>
      <c r="C22" s="181"/>
      <c r="D22" s="181"/>
      <c r="E22" s="181"/>
      <c r="F22" s="181"/>
      <c r="G22" s="181"/>
      <c r="H22" s="181"/>
      <c r="I22" s="181"/>
      <c r="J22" s="7"/>
      <c r="K22" s="6"/>
      <c r="L22" s="6"/>
      <c r="M22" s="6"/>
    </row>
    <row r="23" spans="1:13" ht="12.75">
      <c r="A23" s="197">
        <v>41639</v>
      </c>
      <c r="B23" s="197"/>
      <c r="C23" s="197"/>
      <c r="D23" s="197"/>
      <c r="E23" s="197"/>
      <c r="F23" s="197"/>
      <c r="G23" s="197"/>
      <c r="H23" s="197"/>
      <c r="I23" s="197"/>
      <c r="J23" s="7"/>
      <c r="K23" s="6"/>
      <c r="L23" s="6"/>
      <c r="M23" s="6"/>
    </row>
    <row r="24" spans="1:13" ht="12.75">
      <c r="A24" s="33"/>
      <c r="B24" s="33"/>
      <c r="C24" s="14"/>
      <c r="D24" s="14"/>
      <c r="E24" s="14"/>
      <c r="F24" s="14"/>
      <c r="G24" s="14"/>
      <c r="H24" s="14"/>
      <c r="I24" s="14"/>
      <c r="J24" s="7"/>
      <c r="K24" s="6"/>
      <c r="L24" s="6"/>
      <c r="M24" s="6"/>
    </row>
    <row r="25" spans="1:13" ht="12.75">
      <c r="A25" s="25"/>
      <c r="B25" s="25"/>
      <c r="C25" s="17"/>
      <c r="D25" s="17"/>
      <c r="E25" s="46" t="s">
        <v>41</v>
      </c>
      <c r="F25" s="46"/>
      <c r="G25" s="46"/>
      <c r="H25" s="46"/>
      <c r="I25" s="17" t="s">
        <v>42</v>
      </c>
      <c r="J25" s="7"/>
      <c r="K25" s="6"/>
      <c r="L25" s="6"/>
      <c r="M25" s="6"/>
    </row>
    <row r="26" spans="1:13" ht="12.75">
      <c r="A26" s="12" t="s">
        <v>20</v>
      </c>
      <c r="B26" s="12"/>
      <c r="C26" s="12" t="s">
        <v>48</v>
      </c>
      <c r="D26" s="12" t="s">
        <v>93</v>
      </c>
      <c r="E26" s="92"/>
      <c r="F26" s="12" t="s">
        <v>14</v>
      </c>
      <c r="G26" s="24"/>
      <c r="H26" s="12" t="s">
        <v>15</v>
      </c>
      <c r="I26" s="12" t="s">
        <v>43</v>
      </c>
      <c r="J26" s="7"/>
      <c r="K26" s="6"/>
      <c r="L26" s="6"/>
      <c r="M26" s="6"/>
    </row>
    <row r="27" spans="1:11" ht="12.75">
      <c r="A27" s="180" t="s">
        <v>3</v>
      </c>
      <c r="B27" s="180"/>
      <c r="C27" s="70">
        <v>36000</v>
      </c>
      <c r="D27" s="70">
        <v>18000</v>
      </c>
      <c r="E27" s="58"/>
      <c r="F27" s="97"/>
      <c r="G27" s="58"/>
      <c r="H27" s="102"/>
      <c r="I27" s="119">
        <f>C27+D27+F27-H27</f>
        <v>54000</v>
      </c>
      <c r="J27" s="41" t="str">
        <f>IF(I27="","",IF(I27=54000,"Correct!","Try again!"))</f>
        <v>Correct!</v>
      </c>
      <c r="K27" s="6"/>
    </row>
    <row r="28" spans="1:11" ht="12.75">
      <c r="A28" s="195" t="s">
        <v>4</v>
      </c>
      <c r="B28" s="195"/>
      <c r="C28" s="111">
        <v>116000</v>
      </c>
      <c r="D28" s="73">
        <v>52000</v>
      </c>
      <c r="E28" s="57"/>
      <c r="F28" s="98"/>
      <c r="G28" s="57"/>
      <c r="H28" s="103"/>
      <c r="I28" s="107">
        <f>C28+D28+F28-H28</f>
        <v>168000</v>
      </c>
      <c r="J28" s="41" t="str">
        <f>IF(I28="","",IF(I28=168000,"Correct!","Try again!"))</f>
        <v>Correct!</v>
      </c>
      <c r="K28" s="6"/>
    </row>
    <row r="29" spans="1:11" ht="12.75">
      <c r="A29" s="195" t="s">
        <v>5</v>
      </c>
      <c r="B29" s="195"/>
      <c r="C29" s="111">
        <v>140000</v>
      </c>
      <c r="D29" s="73">
        <v>90000</v>
      </c>
      <c r="E29" s="57"/>
      <c r="F29" s="98"/>
      <c r="G29" s="57"/>
      <c r="H29" s="103"/>
      <c r="I29" s="107">
        <f>C29+D29+F29-H29</f>
        <v>230000</v>
      </c>
      <c r="J29" s="41" t="str">
        <f>IF(I29="","",IF(I29=230000,"Correct!","Try again!"))</f>
        <v>Correct!</v>
      </c>
      <c r="K29" s="6"/>
    </row>
    <row r="30" spans="1:11" ht="12.75">
      <c r="A30" s="195" t="s">
        <v>87</v>
      </c>
      <c r="B30" s="195"/>
      <c r="C30" s="73">
        <v>495000</v>
      </c>
      <c r="D30" s="73">
        <v>0</v>
      </c>
      <c r="E30" s="57"/>
      <c r="F30" s="98"/>
      <c r="G30" s="57"/>
      <c r="H30" s="103"/>
      <c r="I30" s="107">
        <f>C30+D30+F30-H30+F31-H31</f>
        <v>495000</v>
      </c>
      <c r="J30" s="41" t="str">
        <f>IF(I30="","",IF(I30=0,"Correct!","Try again!"))</f>
        <v>Try again!</v>
      </c>
      <c r="K30" s="6"/>
    </row>
    <row r="31" spans="1:11" ht="12.75">
      <c r="A31" s="195"/>
      <c r="B31" s="195"/>
      <c r="C31" s="73"/>
      <c r="D31" s="73"/>
      <c r="E31" s="57"/>
      <c r="F31" s="98"/>
      <c r="G31" s="57"/>
      <c r="H31" s="103"/>
      <c r="I31" s="107"/>
      <c r="J31" s="4"/>
      <c r="K31" s="6"/>
    </row>
    <row r="32" spans="1:11" ht="12.75">
      <c r="A32" s="195" t="s">
        <v>52</v>
      </c>
      <c r="B32" s="195"/>
      <c r="C32" s="111">
        <v>210000</v>
      </c>
      <c r="D32" s="111">
        <v>20000</v>
      </c>
      <c r="E32" s="64"/>
      <c r="F32" s="99"/>
      <c r="G32" s="65"/>
      <c r="H32" s="104"/>
      <c r="I32" s="116">
        <f aca="true" t="shared" si="0" ref="I32:I37">C32+D32+F32-H32</f>
        <v>230000</v>
      </c>
      <c r="J32" s="41" t="str">
        <f>IF(I32="","",IF(I32=280000,"Correct!","Try again!"))</f>
        <v>Try again!</v>
      </c>
      <c r="K32" s="6"/>
    </row>
    <row r="33" spans="1:11" ht="12.75">
      <c r="A33" s="195" t="s">
        <v>7</v>
      </c>
      <c r="B33" s="195"/>
      <c r="C33" s="73">
        <v>595000</v>
      </c>
      <c r="D33" s="73">
        <v>130000</v>
      </c>
      <c r="E33" s="57"/>
      <c r="F33" s="98"/>
      <c r="G33" s="57"/>
      <c r="H33" s="103"/>
      <c r="I33" s="73">
        <f t="shared" si="0"/>
        <v>725000</v>
      </c>
      <c r="J33" s="41" t="str">
        <f>IF(I33="","",IF(I33=725000,"Correct!","Try again!"))</f>
        <v>Correct!</v>
      </c>
      <c r="K33" s="6"/>
    </row>
    <row r="34" spans="1:11" ht="12.75">
      <c r="A34" s="195" t="s">
        <v>8</v>
      </c>
      <c r="B34" s="195"/>
      <c r="C34" s="111">
        <v>308000</v>
      </c>
      <c r="D34" s="111">
        <v>40000</v>
      </c>
      <c r="E34" s="64"/>
      <c r="F34" s="99"/>
      <c r="G34" s="65"/>
      <c r="H34" s="104"/>
      <c r="I34" s="116">
        <f t="shared" si="0"/>
        <v>348000</v>
      </c>
      <c r="J34" s="41" t="str">
        <f>IF(I34="","",IF(I34=338000,"Correct!","Try again!"))</f>
        <v>Try again!</v>
      </c>
      <c r="K34" s="6"/>
    </row>
    <row r="35" spans="1:11" ht="12.75">
      <c r="A35" s="195" t="s">
        <v>53</v>
      </c>
      <c r="B35" s="195"/>
      <c r="C35" s="111">
        <v>0</v>
      </c>
      <c r="D35" s="111">
        <v>0</v>
      </c>
      <c r="E35" s="57"/>
      <c r="F35" s="98"/>
      <c r="G35" s="57"/>
      <c r="H35" s="103"/>
      <c r="I35" s="116">
        <f t="shared" si="0"/>
        <v>0</v>
      </c>
      <c r="J35" s="41" t="str">
        <f>IF(I35="","",IF(I35=100000,"Correct!","Try again!"))</f>
        <v>Try again!</v>
      </c>
      <c r="K35" s="6"/>
    </row>
    <row r="36" spans="1:11" ht="12.75">
      <c r="A36" s="195" t="s">
        <v>92</v>
      </c>
      <c r="B36" s="195"/>
      <c r="C36" s="111"/>
      <c r="D36" s="111"/>
      <c r="E36" s="64"/>
      <c r="F36" s="100"/>
      <c r="G36" s="67"/>
      <c r="H36" s="103"/>
      <c r="I36" s="116">
        <f t="shared" si="0"/>
        <v>0</v>
      </c>
      <c r="J36" s="41" t="str">
        <f>IF(I36="","",IF(I36=40000,"Correct!","Try again!"))</f>
        <v>Try again!</v>
      </c>
      <c r="K36" s="6"/>
    </row>
    <row r="37" spans="1:11" ht="12.75">
      <c r="A37" s="195" t="s">
        <v>19</v>
      </c>
      <c r="B37" s="195"/>
      <c r="C37" s="111">
        <v>0</v>
      </c>
      <c r="D37" s="111">
        <v>0</v>
      </c>
      <c r="E37" s="64"/>
      <c r="F37" s="101"/>
      <c r="G37" s="66"/>
      <c r="H37" s="105"/>
      <c r="I37" s="117">
        <f t="shared" si="0"/>
        <v>0</v>
      </c>
      <c r="J37" s="41" t="str">
        <f>IF(I37="","",IF(I37=55000,"Correct!","Try again!"))</f>
        <v>Try again!</v>
      </c>
      <c r="K37" s="6"/>
    </row>
    <row r="38" spans="1:11" ht="13.5" thickBot="1">
      <c r="A38" s="195" t="s">
        <v>57</v>
      </c>
      <c r="B38" s="195"/>
      <c r="C38" s="114">
        <f>SUM(C27:C37)</f>
        <v>1900000</v>
      </c>
      <c r="D38" s="114">
        <f>SUM(D27:D37)</f>
        <v>350000</v>
      </c>
      <c r="E38" s="7"/>
      <c r="F38" s="112"/>
      <c r="G38" s="7"/>
      <c r="H38" s="112"/>
      <c r="I38" s="120">
        <f>SUM(I27:I37)</f>
        <v>2250000</v>
      </c>
      <c r="J38" s="41" t="str">
        <f>IF(I38="","",IF(I38=1990000,"Correct!","Try again!"))</f>
        <v>Try again!</v>
      </c>
      <c r="K38" s="6"/>
    </row>
    <row r="39" spans="1:11" ht="13.5" thickTop="1">
      <c r="A39" s="195"/>
      <c r="B39" s="195"/>
      <c r="C39" s="112"/>
      <c r="D39" s="112"/>
      <c r="E39" s="7"/>
      <c r="F39" s="112"/>
      <c r="G39" s="7"/>
      <c r="H39" s="112"/>
      <c r="I39" s="118"/>
      <c r="J39" s="4"/>
      <c r="K39" s="6"/>
    </row>
    <row r="40" spans="1:10" ht="12.75">
      <c r="A40" s="195" t="s">
        <v>9</v>
      </c>
      <c r="B40" s="195"/>
      <c r="C40" s="71">
        <v>-88000</v>
      </c>
      <c r="D40" s="71">
        <v>-25000</v>
      </c>
      <c r="E40" s="64"/>
      <c r="F40" s="99"/>
      <c r="G40" s="65"/>
      <c r="H40" s="104"/>
      <c r="I40" s="121">
        <f>C40+D40+F40-H40</f>
        <v>-113000</v>
      </c>
      <c r="J40" s="41" t="str">
        <f>IF(I40="","",IF(I40=-113000,"Correct!","Try again!"))</f>
        <v>Correct!</v>
      </c>
    </row>
    <row r="41" spans="1:10" ht="12.75">
      <c r="A41" s="195" t="s">
        <v>55</v>
      </c>
      <c r="B41" s="195"/>
      <c r="C41" s="73">
        <v>-510000</v>
      </c>
      <c r="D41" s="73">
        <v>-60000</v>
      </c>
      <c r="E41" s="57"/>
      <c r="F41" s="98"/>
      <c r="G41" s="57"/>
      <c r="H41" s="103"/>
      <c r="I41" s="116">
        <f>C41+D41+F41-H41</f>
        <v>-570000</v>
      </c>
      <c r="J41" s="41" t="str">
        <f>IF(I41="","",IF(I41=-575000,"Correct!","Try again!"))</f>
        <v>Try again!</v>
      </c>
    </row>
    <row r="42" spans="1:10" ht="12.75">
      <c r="A42" s="195" t="s">
        <v>39</v>
      </c>
      <c r="B42" s="195"/>
      <c r="C42" s="73">
        <v>-380000</v>
      </c>
      <c r="D42" s="73">
        <v>-100000</v>
      </c>
      <c r="E42" s="64"/>
      <c r="F42" s="99"/>
      <c r="G42" s="65"/>
      <c r="H42" s="104"/>
      <c r="I42" s="116">
        <f>C42+D42+F42-H42</f>
        <v>-480000</v>
      </c>
      <c r="J42" s="41" t="str">
        <f>IF(I42="","",IF(I42=-380000,"Correct!","Try again!"))</f>
        <v>Try again!</v>
      </c>
    </row>
    <row r="43" spans="1:10" ht="12.75">
      <c r="A43" s="195" t="s">
        <v>23</v>
      </c>
      <c r="B43" s="195"/>
      <c r="C43" s="73">
        <v>-170000</v>
      </c>
      <c r="D43" s="73">
        <v>-25000</v>
      </c>
      <c r="E43" s="57"/>
      <c r="F43" s="98"/>
      <c r="G43" s="57"/>
      <c r="H43" s="103"/>
      <c r="I43" s="116">
        <f>C43+D43+F43-H43</f>
        <v>-195000</v>
      </c>
      <c r="J43" s="41" t="str">
        <f>IF(I43="","",IF(I43=-170000,"Correct!","Try again!"))</f>
        <v>Try again!</v>
      </c>
    </row>
    <row r="44" spans="1:10" ht="12.75">
      <c r="A44" s="195" t="s">
        <v>46</v>
      </c>
      <c r="B44" s="195"/>
      <c r="C44" s="113">
        <v>-752000</v>
      </c>
      <c r="D44" s="113">
        <v>-140000</v>
      </c>
      <c r="E44" s="64"/>
      <c r="F44" s="132"/>
      <c r="G44" s="66"/>
      <c r="H44" s="133"/>
      <c r="I44" s="116">
        <f>C44+D44+F44-H44</f>
        <v>-892000</v>
      </c>
      <c r="J44" s="41" t="str">
        <f>IF(I44="","",IF(I44=-752000,"Correct!","Try again!"))</f>
        <v>Try again!</v>
      </c>
    </row>
    <row r="45" spans="1:10" ht="13.5" thickBot="1">
      <c r="A45" s="195" t="s">
        <v>58</v>
      </c>
      <c r="B45" s="195"/>
      <c r="C45" s="115">
        <f>SUM(C40:C44)</f>
        <v>-1900000</v>
      </c>
      <c r="D45" s="115">
        <f>SUM(D40:D44)</f>
        <v>-350000</v>
      </c>
      <c r="E45" s="7"/>
      <c r="F45" s="128"/>
      <c r="G45" s="7"/>
      <c r="H45" s="128"/>
      <c r="I45" s="120">
        <f>SUM(I40:I44)</f>
        <v>-2250000</v>
      </c>
      <c r="J45" s="41" t="str">
        <f>IF(I45="","",IF(I45=-1990000,"Correct!","Try again!"))</f>
        <v>Try again!</v>
      </c>
    </row>
    <row r="46" spans="1:10" ht="13.5" thickTop="1">
      <c r="A46" s="7"/>
      <c r="B46" s="7"/>
      <c r="C46" s="7"/>
      <c r="D46" s="7"/>
      <c r="E46" s="7"/>
      <c r="F46" s="41">
        <f>IF(F45="","",IF(F45=510000,"Correct!","Try again!"))</f>
      </c>
      <c r="G46" s="7"/>
      <c r="H46" s="41">
        <f>IF(H45="","",IF(H45=510000,"Correct!","Try again!"))</f>
      </c>
      <c r="I46" s="4"/>
      <c r="J46" s="4"/>
    </row>
    <row r="47" spans="1:8" ht="12.75">
      <c r="A47" s="6"/>
      <c r="B47" s="6"/>
      <c r="C47" s="6"/>
      <c r="D47" s="6"/>
      <c r="E47" s="6"/>
      <c r="F47" s="6"/>
      <c r="G47" s="6"/>
      <c r="H47" s="6"/>
    </row>
    <row r="48" spans="1:8" ht="12.75">
      <c r="A48" s="181" t="s">
        <v>94</v>
      </c>
      <c r="B48" s="181"/>
      <c r="C48" s="181"/>
      <c r="D48" s="181"/>
      <c r="E48" s="7"/>
      <c r="F48" s="7"/>
      <c r="G48" s="6"/>
      <c r="H48" s="6"/>
    </row>
    <row r="49" spans="1:8" ht="12.75">
      <c r="A49" s="181" t="s">
        <v>66</v>
      </c>
      <c r="B49" s="181"/>
      <c r="C49" s="181"/>
      <c r="D49" s="181"/>
      <c r="E49" s="7"/>
      <c r="F49" s="7"/>
      <c r="G49" s="6"/>
      <c r="H49" s="6"/>
    </row>
    <row r="50" spans="1:8" ht="12.75">
      <c r="A50" s="197">
        <v>41639</v>
      </c>
      <c r="B50" s="197"/>
      <c r="C50" s="197"/>
      <c r="D50" s="197"/>
      <c r="E50" s="7"/>
      <c r="F50" s="7"/>
      <c r="G50" s="6"/>
      <c r="H50" s="6"/>
    </row>
    <row r="51" spans="1:8" ht="12.75">
      <c r="A51" s="14"/>
      <c r="B51" s="14"/>
      <c r="C51" s="14"/>
      <c r="D51" s="14"/>
      <c r="E51" s="7"/>
      <c r="F51" s="7"/>
      <c r="G51" s="6"/>
      <c r="H51" s="6"/>
    </row>
    <row r="52" spans="1:8" ht="12.75">
      <c r="A52" s="181" t="s">
        <v>125</v>
      </c>
      <c r="B52" s="181"/>
      <c r="C52" s="181"/>
      <c r="D52" s="181"/>
      <c r="E52" s="7"/>
      <c r="F52" s="7"/>
      <c r="G52" s="6"/>
      <c r="H52" s="6"/>
    </row>
    <row r="53" spans="1:8" ht="12.75">
      <c r="A53" s="195" t="s">
        <v>3</v>
      </c>
      <c r="B53" s="195"/>
      <c r="C53" s="195"/>
      <c r="D53" s="106"/>
      <c r="E53" s="7"/>
      <c r="F53" s="7"/>
      <c r="G53" s="6"/>
      <c r="H53" s="6"/>
    </row>
    <row r="54" spans="1:10" ht="12.75">
      <c r="A54" s="195" t="s">
        <v>4</v>
      </c>
      <c r="B54" s="195"/>
      <c r="C54" s="195"/>
      <c r="D54" s="96"/>
      <c r="E54" s="7"/>
      <c r="F54" s="7"/>
      <c r="G54" s="6"/>
      <c r="H54" s="6"/>
      <c r="I54" s="6"/>
      <c r="J54" s="6"/>
    </row>
    <row r="55" spans="1:10" ht="12.75">
      <c r="A55" s="195" t="s">
        <v>5</v>
      </c>
      <c r="B55" s="195"/>
      <c r="C55" s="195"/>
      <c r="D55" s="96"/>
      <c r="E55" s="7"/>
      <c r="F55" s="7"/>
      <c r="G55" s="6"/>
      <c r="H55" s="6"/>
      <c r="I55" s="6"/>
      <c r="J55" s="6"/>
    </row>
    <row r="56" spans="1:10" ht="12.75">
      <c r="A56" s="195" t="s">
        <v>52</v>
      </c>
      <c r="B56" s="195"/>
      <c r="C56" s="195"/>
      <c r="D56" s="96"/>
      <c r="E56" s="7"/>
      <c r="F56" s="7"/>
      <c r="G56" s="6"/>
      <c r="H56" s="6"/>
      <c r="I56" s="6"/>
      <c r="J56" s="6"/>
    </row>
    <row r="57" spans="1:10" ht="12.75">
      <c r="A57" s="195" t="s">
        <v>7</v>
      </c>
      <c r="B57" s="195"/>
      <c r="C57" s="195"/>
      <c r="D57" s="96"/>
      <c r="E57" s="7"/>
      <c r="F57" s="7"/>
      <c r="G57" s="6"/>
      <c r="H57" s="6"/>
      <c r="I57" s="6"/>
      <c r="J57" s="6"/>
    </row>
    <row r="58" spans="1:11" ht="12.75">
      <c r="A58" s="195" t="s">
        <v>8</v>
      </c>
      <c r="B58" s="195"/>
      <c r="C58" s="195"/>
      <c r="D58" s="96"/>
      <c r="E58" s="7"/>
      <c r="F58" s="7"/>
      <c r="G58" s="6"/>
      <c r="H58" s="6"/>
      <c r="I58" s="6"/>
      <c r="J58" s="6"/>
      <c r="K58" s="6"/>
    </row>
    <row r="59" spans="1:12" ht="12.75">
      <c r="A59" s="195" t="s">
        <v>53</v>
      </c>
      <c r="B59" s="195"/>
      <c r="C59" s="195"/>
      <c r="D59" s="96"/>
      <c r="E59" s="7"/>
      <c r="F59" s="7"/>
      <c r="G59" s="6"/>
      <c r="H59" s="6"/>
      <c r="I59" s="6"/>
      <c r="J59" s="6"/>
      <c r="K59" s="6"/>
      <c r="L59" s="6"/>
    </row>
    <row r="60" spans="1:12" ht="12.75">
      <c r="A60" s="195" t="s">
        <v>92</v>
      </c>
      <c r="B60" s="195"/>
      <c r="C60" s="195"/>
      <c r="D60" s="96"/>
      <c r="E60" s="7"/>
      <c r="F60" s="7"/>
      <c r="G60" s="6"/>
      <c r="H60" s="6"/>
      <c r="I60" s="6"/>
      <c r="J60" s="6"/>
      <c r="K60" s="6"/>
      <c r="L60" s="6"/>
    </row>
    <row r="61" spans="1:12" ht="12.75">
      <c r="A61" s="195" t="s">
        <v>19</v>
      </c>
      <c r="B61" s="195"/>
      <c r="C61" s="195"/>
      <c r="D61" s="96"/>
      <c r="E61" s="7"/>
      <c r="F61" s="7"/>
      <c r="G61" s="6"/>
      <c r="H61" s="6"/>
      <c r="I61" s="6"/>
      <c r="J61" s="6"/>
      <c r="K61" s="6"/>
      <c r="L61" s="6"/>
    </row>
    <row r="62" spans="1:12" ht="13.5" thickBot="1">
      <c r="A62" s="195" t="s">
        <v>57</v>
      </c>
      <c r="B62" s="195"/>
      <c r="C62" s="195"/>
      <c r="D62" s="86"/>
      <c r="E62" s="209">
        <f>IF(D62="","",IF(D62=1990000,"Correct!","Try again!"))</f>
      </c>
      <c r="F62" s="209"/>
      <c r="G62" s="6"/>
      <c r="H62" s="6"/>
      <c r="I62" s="6"/>
      <c r="J62" s="6"/>
      <c r="K62" s="6"/>
      <c r="L62" s="6"/>
    </row>
    <row r="63" spans="1:12" ht="13.5" thickTop="1">
      <c r="A63" s="195"/>
      <c r="B63" s="195"/>
      <c r="C63" s="195"/>
      <c r="D63" s="10"/>
      <c r="E63" s="7"/>
      <c r="F63" s="7"/>
      <c r="G63" s="6"/>
      <c r="H63" s="6"/>
      <c r="I63" s="6"/>
      <c r="J63" s="6"/>
      <c r="K63" s="6"/>
      <c r="L63" s="6"/>
    </row>
    <row r="64" spans="1:12" ht="12.75">
      <c r="A64" s="181" t="s">
        <v>126</v>
      </c>
      <c r="B64" s="181"/>
      <c r="C64" s="181"/>
      <c r="D64" s="181"/>
      <c r="E64" s="7"/>
      <c r="F64" s="7"/>
      <c r="G64" s="6"/>
      <c r="H64" s="6"/>
      <c r="I64" s="6"/>
      <c r="J64" s="6"/>
      <c r="K64" s="6"/>
      <c r="L64" s="6"/>
    </row>
    <row r="65" spans="1:12" ht="12.75">
      <c r="A65" s="195" t="s">
        <v>9</v>
      </c>
      <c r="B65" s="195"/>
      <c r="C65" s="195"/>
      <c r="D65" s="106"/>
      <c r="E65" s="7"/>
      <c r="F65" s="7"/>
      <c r="G65" s="6"/>
      <c r="H65" s="6"/>
      <c r="I65" s="6"/>
      <c r="J65" s="6"/>
      <c r="K65" s="6"/>
      <c r="L65" s="6"/>
    </row>
    <row r="66" spans="1:12" ht="12.75">
      <c r="A66" s="195" t="s">
        <v>55</v>
      </c>
      <c r="B66" s="195"/>
      <c r="C66" s="195"/>
      <c r="D66" s="96"/>
      <c r="E66" s="7"/>
      <c r="F66" s="7"/>
      <c r="G66" s="6"/>
      <c r="H66" s="6"/>
      <c r="I66" s="6"/>
      <c r="J66" s="6"/>
      <c r="K66" s="6"/>
      <c r="L66" s="6"/>
    </row>
    <row r="67" spans="1:12" ht="12.75">
      <c r="A67" s="195" t="s">
        <v>39</v>
      </c>
      <c r="B67" s="195"/>
      <c r="C67" s="195"/>
      <c r="D67" s="96"/>
      <c r="E67" s="7"/>
      <c r="F67" s="7"/>
      <c r="G67" s="6"/>
      <c r="H67" s="6"/>
      <c r="I67" s="6"/>
      <c r="J67" s="6"/>
      <c r="K67" s="6"/>
      <c r="L67" s="6"/>
    </row>
    <row r="68" spans="1:12" ht="12.75">
      <c r="A68" s="195" t="s">
        <v>23</v>
      </c>
      <c r="B68" s="195"/>
      <c r="C68" s="195"/>
      <c r="D68" s="96"/>
      <c r="E68" s="7"/>
      <c r="F68" s="7"/>
      <c r="G68" s="6"/>
      <c r="H68" s="6"/>
      <c r="I68" s="6"/>
      <c r="J68" s="6"/>
      <c r="K68" s="6"/>
      <c r="L68" s="6"/>
    </row>
    <row r="69" spans="1:12" ht="12.75">
      <c r="A69" s="195" t="s">
        <v>46</v>
      </c>
      <c r="B69" s="195"/>
      <c r="C69" s="195"/>
      <c r="D69" s="95"/>
      <c r="E69" s="7"/>
      <c r="F69" s="7"/>
      <c r="G69" s="6"/>
      <c r="H69" s="6"/>
      <c r="I69" s="6"/>
      <c r="J69" s="6"/>
      <c r="K69" s="6"/>
      <c r="L69" s="6"/>
    </row>
    <row r="70" spans="1:12" ht="13.5" thickBot="1">
      <c r="A70" s="195" t="s">
        <v>58</v>
      </c>
      <c r="B70" s="195"/>
      <c r="C70" s="195"/>
      <c r="D70" s="86"/>
      <c r="E70" s="209">
        <f>IF(D70="","",IF(D70=1990000,"Correct!","Try again!"))</f>
      </c>
      <c r="F70" s="209"/>
      <c r="G70" s="6"/>
      <c r="H70" s="6"/>
      <c r="I70" s="6"/>
      <c r="J70" s="6"/>
      <c r="K70" s="6"/>
      <c r="L70" s="6"/>
    </row>
    <row r="71" spans="1:12" ht="13.5" thickTop="1">
      <c r="A71" s="7"/>
      <c r="B71" s="7"/>
      <c r="C71" s="7"/>
      <c r="D71" s="7"/>
      <c r="E71" s="7"/>
      <c r="F71" s="7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6"/>
      <c r="B89" s="6"/>
      <c r="C89" s="6"/>
      <c r="D89" s="6"/>
      <c r="E89" s="6"/>
      <c r="H89" s="6"/>
      <c r="I89" s="6"/>
      <c r="J89" s="6"/>
      <c r="K89" s="6"/>
      <c r="L89" s="6"/>
    </row>
    <row r="90" spans="1:12" ht="12.75">
      <c r="A90" s="6"/>
      <c r="B90" s="6"/>
      <c r="H90" s="6"/>
      <c r="I90" s="6"/>
      <c r="J90" s="6"/>
      <c r="K90" s="6"/>
      <c r="L90" s="6"/>
    </row>
    <row r="91" spans="1:12" ht="12.75">
      <c r="A91" s="6"/>
      <c r="B91" s="6"/>
      <c r="H91" s="6"/>
      <c r="I91" s="6"/>
      <c r="J91" s="6"/>
      <c r="K91" s="6"/>
      <c r="L91" s="6"/>
    </row>
    <row r="92" spans="1:12" ht="12.75">
      <c r="A92" s="6"/>
      <c r="B92" s="6"/>
      <c r="H92" s="6"/>
      <c r="I92" s="6"/>
      <c r="J92" s="6"/>
      <c r="K92" s="6"/>
      <c r="L92" s="6"/>
    </row>
    <row r="93" spans="1:12" ht="12.75">
      <c r="A93" s="6"/>
      <c r="B93" s="6"/>
      <c r="K93" s="6"/>
      <c r="L93" s="6"/>
    </row>
    <row r="94" spans="1:12" ht="12.75">
      <c r="A94" s="6"/>
      <c r="B94" s="6"/>
      <c r="K94" s="6"/>
      <c r="L94" s="6"/>
    </row>
    <row r="95" spans="1:12" ht="12.75">
      <c r="A95" s="6"/>
      <c r="B95" s="6"/>
      <c r="K95" s="6"/>
      <c r="L95" s="6"/>
    </row>
    <row r="96" spans="1:12" ht="12.75">
      <c r="A96" s="6"/>
      <c r="B96" s="6"/>
      <c r="K96" s="6"/>
      <c r="L96" s="6"/>
    </row>
    <row r="97" spans="1:12" ht="12.75">
      <c r="A97" s="6"/>
      <c r="B97" s="6"/>
      <c r="K97" s="6"/>
      <c r="L97" s="6"/>
    </row>
    <row r="98" spans="1:2" ht="12.75">
      <c r="A98" s="6"/>
      <c r="B98" s="6"/>
    </row>
  </sheetData>
  <sheetProtection password="C690" sheet="1" selectLockedCells="1"/>
  <mergeCells count="60">
    <mergeCell ref="A34:B34"/>
    <mergeCell ref="A54:C54"/>
    <mergeCell ref="A53:C53"/>
    <mergeCell ref="A68:C68"/>
    <mergeCell ref="A67:C67"/>
    <mergeCell ref="A60:C60"/>
    <mergeCell ref="A59:C59"/>
    <mergeCell ref="A58:C58"/>
    <mergeCell ref="A57:C57"/>
    <mergeCell ref="A36:B36"/>
    <mergeCell ref="A28:B28"/>
    <mergeCell ref="A27:B27"/>
    <mergeCell ref="A70:C70"/>
    <mergeCell ref="A69:C69"/>
    <mergeCell ref="A66:C66"/>
    <mergeCell ref="A65:C65"/>
    <mergeCell ref="A63:C63"/>
    <mergeCell ref="A62:C62"/>
    <mergeCell ref="A55:C55"/>
    <mergeCell ref="A32:B32"/>
    <mergeCell ref="A31:B31"/>
    <mergeCell ref="A30:B30"/>
    <mergeCell ref="A29:B29"/>
    <mergeCell ref="A49:D49"/>
    <mergeCell ref="A48:D48"/>
    <mergeCell ref="A35:B35"/>
    <mergeCell ref="A12:C12"/>
    <mergeCell ref="A40:B40"/>
    <mergeCell ref="A39:B39"/>
    <mergeCell ref="A38:B38"/>
    <mergeCell ref="A37:B37"/>
    <mergeCell ref="A23:I23"/>
    <mergeCell ref="A22:I22"/>
    <mergeCell ref="D2:F2"/>
    <mergeCell ref="D1:F1"/>
    <mergeCell ref="A18:C18"/>
    <mergeCell ref="A17:C17"/>
    <mergeCell ref="A16:C16"/>
    <mergeCell ref="A15:C15"/>
    <mergeCell ref="A14:C14"/>
    <mergeCell ref="A13:C13"/>
    <mergeCell ref="A10:C10"/>
    <mergeCell ref="A9:C9"/>
    <mergeCell ref="D3:F3"/>
    <mergeCell ref="A45:B45"/>
    <mergeCell ref="A44:B44"/>
    <mergeCell ref="A43:B43"/>
    <mergeCell ref="A42:B42"/>
    <mergeCell ref="A41:B41"/>
    <mergeCell ref="A11:C11"/>
    <mergeCell ref="A8:C8"/>
    <mergeCell ref="A21:I21"/>
    <mergeCell ref="A33:B33"/>
    <mergeCell ref="E70:F70"/>
    <mergeCell ref="E62:F62"/>
    <mergeCell ref="A50:D50"/>
    <mergeCell ref="A52:D52"/>
    <mergeCell ref="A64:D64"/>
    <mergeCell ref="A61:C61"/>
    <mergeCell ref="A56:C56"/>
  </mergeCells>
  <dataValidations count="1">
    <dataValidation type="list" allowBlank="1" showInputMessage="1" showErrorMessage="1" sqref="G40:G44 E27:E37 G27:G37 E40:E44">
      <formula1>"[A], [S]"</formula1>
    </dataValidation>
  </dataValidations>
  <printOptions horizontalCentered="1"/>
  <pageMargins left="0.5" right="0.5" top="0.83" bottom="0.29" header="0.5" footer="0.33"/>
  <pageSetup horizontalDpi="300" verticalDpi="300" orientation="portrait" scale="88" r:id="rId3"/>
  <rowBreaks count="2" manualBreakCount="2">
    <brk id="47" max="255" man="1"/>
    <brk id="7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208" t="s">
        <v>109</v>
      </c>
      <c r="B1" s="208"/>
    </row>
    <row r="3" spans="1:6" ht="12.75">
      <c r="A3" s="181" t="s">
        <v>105</v>
      </c>
      <c r="B3" s="181"/>
      <c r="C3" s="181"/>
      <c r="D3" s="181"/>
      <c r="E3" s="181"/>
      <c r="F3" s="4"/>
    </row>
    <row r="4" spans="1:6" ht="12.75">
      <c r="A4" s="4"/>
      <c r="B4" s="4"/>
      <c r="C4" s="4"/>
      <c r="D4" s="4"/>
      <c r="E4" s="4"/>
      <c r="F4" s="4"/>
    </row>
    <row r="5" spans="1:7" ht="12.75">
      <c r="A5" s="195" t="s">
        <v>59</v>
      </c>
      <c r="B5" s="195"/>
      <c r="C5" s="195"/>
      <c r="D5" s="195"/>
      <c r="E5" s="8"/>
      <c r="F5" s="4"/>
      <c r="G5" s="6"/>
    </row>
    <row r="6" spans="1:7" ht="12.75">
      <c r="A6" s="195" t="s">
        <v>49</v>
      </c>
      <c r="B6" s="195"/>
      <c r="C6" s="195"/>
      <c r="D6" s="195"/>
      <c r="E6" s="8">
        <v>1</v>
      </c>
      <c r="F6" s="4"/>
      <c r="G6" s="6"/>
    </row>
    <row r="7" spans="1:7" ht="12.75">
      <c r="A7" s="195" t="s">
        <v>50</v>
      </c>
      <c r="B7" s="195"/>
      <c r="C7" s="195"/>
      <c r="D7" s="195"/>
      <c r="E7" s="9">
        <v>495000</v>
      </c>
      <c r="F7" s="4"/>
      <c r="G7" s="6"/>
    </row>
    <row r="8" spans="1:7" ht="12.75">
      <c r="A8" s="122"/>
      <c r="B8" s="122"/>
      <c r="C8" s="122"/>
      <c r="D8" s="122"/>
      <c r="E8" s="9"/>
      <c r="F8" s="4"/>
      <c r="G8" s="6"/>
    </row>
    <row r="9" spans="1:7" ht="12.75">
      <c r="A9" s="195" t="s">
        <v>51</v>
      </c>
      <c r="B9" s="195"/>
      <c r="C9" s="195"/>
      <c r="D9" s="195"/>
      <c r="E9" s="4"/>
      <c r="F9" s="7"/>
      <c r="G9" s="6"/>
    </row>
    <row r="10" spans="1:7" ht="12.75">
      <c r="A10" s="7"/>
      <c r="B10" s="7"/>
      <c r="C10" s="7"/>
      <c r="D10" s="17" t="s">
        <v>24</v>
      </c>
      <c r="E10" s="17" t="s">
        <v>56</v>
      </c>
      <c r="F10" s="7"/>
      <c r="G10" s="6"/>
    </row>
    <row r="11" spans="1:7" ht="12.75">
      <c r="A11" s="7"/>
      <c r="B11" s="7"/>
      <c r="C11" s="7"/>
      <c r="D11" s="12" t="s">
        <v>86</v>
      </c>
      <c r="E11" s="12" t="s">
        <v>86</v>
      </c>
      <c r="F11" s="7"/>
      <c r="G11" s="6"/>
    </row>
    <row r="12" spans="1:7" ht="12.75">
      <c r="A12" s="195" t="s">
        <v>52</v>
      </c>
      <c r="B12" s="195"/>
      <c r="C12" s="195"/>
      <c r="D12" s="9">
        <v>20000</v>
      </c>
      <c r="E12" s="9">
        <v>70000</v>
      </c>
      <c r="F12" s="7"/>
      <c r="G12" s="6"/>
    </row>
    <row r="13" spans="1:7" ht="12.75">
      <c r="A13" s="195" t="s">
        <v>18</v>
      </c>
      <c r="B13" s="195"/>
      <c r="C13" s="195"/>
      <c r="D13" s="10">
        <v>40000</v>
      </c>
      <c r="E13" s="10">
        <v>30000</v>
      </c>
      <c r="F13" s="7"/>
      <c r="G13" s="6"/>
    </row>
    <row r="14" spans="1:7" ht="12.75">
      <c r="A14" s="195" t="s">
        <v>53</v>
      </c>
      <c r="B14" s="195"/>
      <c r="C14" s="195"/>
      <c r="D14" s="10">
        <v>0</v>
      </c>
      <c r="E14" s="10">
        <v>100000</v>
      </c>
      <c r="F14" s="7"/>
      <c r="G14" s="6"/>
    </row>
    <row r="15" spans="1:7" ht="12.75">
      <c r="A15" s="195" t="s">
        <v>54</v>
      </c>
      <c r="B15" s="195"/>
      <c r="C15" s="195"/>
      <c r="D15" s="10">
        <v>0</v>
      </c>
      <c r="E15" s="10">
        <v>40000</v>
      </c>
      <c r="F15" s="7"/>
      <c r="G15" s="6"/>
    </row>
    <row r="16" spans="1:7" ht="12.75">
      <c r="A16" s="195" t="s">
        <v>55</v>
      </c>
      <c r="B16" s="195"/>
      <c r="C16" s="195"/>
      <c r="D16" s="10">
        <v>-60000</v>
      </c>
      <c r="E16" s="10">
        <v>-65000</v>
      </c>
      <c r="F16" s="7"/>
      <c r="G16" s="6"/>
    </row>
    <row r="17" spans="1:7" ht="12.75">
      <c r="A17" s="7"/>
      <c r="B17" s="7"/>
      <c r="C17" s="7"/>
      <c r="D17" s="17"/>
      <c r="E17" s="17"/>
      <c r="F17" s="7"/>
      <c r="G17" s="6"/>
    </row>
    <row r="18" spans="1:7" ht="12.75">
      <c r="A18" s="181" t="s">
        <v>123</v>
      </c>
      <c r="B18" s="181"/>
      <c r="C18" s="181"/>
      <c r="D18" s="181"/>
      <c r="E18" s="181"/>
      <c r="F18" s="7"/>
      <c r="G18" s="6"/>
    </row>
    <row r="19" spans="1:7" ht="12.75">
      <c r="A19" s="11"/>
      <c r="B19" s="11"/>
      <c r="C19" s="11"/>
      <c r="D19" s="12" t="s">
        <v>48</v>
      </c>
      <c r="E19" s="12" t="s">
        <v>88</v>
      </c>
      <c r="F19" s="7"/>
      <c r="G19" s="6"/>
    </row>
    <row r="20" spans="1:7" ht="12.75">
      <c r="A20" s="180" t="s">
        <v>3</v>
      </c>
      <c r="B20" s="180"/>
      <c r="C20" s="180"/>
      <c r="D20" s="9">
        <v>36000</v>
      </c>
      <c r="E20" s="9">
        <v>18000</v>
      </c>
      <c r="F20" s="7"/>
      <c r="G20" s="6"/>
    </row>
    <row r="21" spans="1:7" ht="12.75">
      <c r="A21" s="195" t="s">
        <v>4</v>
      </c>
      <c r="B21" s="195"/>
      <c r="C21" s="195"/>
      <c r="D21" s="10">
        <v>116000</v>
      </c>
      <c r="E21" s="10">
        <v>52000</v>
      </c>
      <c r="F21" s="7"/>
      <c r="G21" s="6"/>
    </row>
    <row r="22" spans="1:6" ht="12.75">
      <c r="A22" s="195" t="s">
        <v>5</v>
      </c>
      <c r="B22" s="195"/>
      <c r="C22" s="195"/>
      <c r="D22" s="10">
        <v>140000</v>
      </c>
      <c r="E22" s="10">
        <v>90000</v>
      </c>
      <c r="F22" s="7"/>
    </row>
    <row r="23" spans="1:6" ht="12.75">
      <c r="A23" s="195" t="s">
        <v>87</v>
      </c>
      <c r="B23" s="195"/>
      <c r="C23" s="195"/>
      <c r="D23" s="10">
        <v>495000</v>
      </c>
      <c r="E23" s="10">
        <v>0</v>
      </c>
      <c r="F23" s="7"/>
    </row>
    <row r="24" spans="1:6" ht="12.75">
      <c r="A24" s="195" t="s">
        <v>52</v>
      </c>
      <c r="B24" s="195"/>
      <c r="C24" s="195"/>
      <c r="D24" s="10">
        <v>210000</v>
      </c>
      <c r="E24" s="10">
        <v>20000</v>
      </c>
      <c r="F24" s="7"/>
    </row>
    <row r="25" spans="1:6" ht="12.75">
      <c r="A25" s="195" t="s">
        <v>7</v>
      </c>
      <c r="B25" s="195"/>
      <c r="C25" s="195"/>
      <c r="D25" s="10">
        <v>595000</v>
      </c>
      <c r="E25" s="10">
        <v>130000</v>
      </c>
      <c r="F25" s="7"/>
    </row>
    <row r="26" spans="1:6" ht="12.75">
      <c r="A26" s="195" t="s">
        <v>8</v>
      </c>
      <c r="B26" s="195"/>
      <c r="C26" s="195"/>
      <c r="D26" s="10">
        <v>308000</v>
      </c>
      <c r="E26" s="10">
        <v>40000</v>
      </c>
      <c r="F26" s="7"/>
    </row>
    <row r="27" spans="1:6" ht="12.75">
      <c r="A27" s="195" t="s">
        <v>53</v>
      </c>
      <c r="B27" s="195"/>
      <c r="C27" s="195"/>
      <c r="D27" s="10">
        <v>0</v>
      </c>
      <c r="E27" s="10">
        <v>0</v>
      </c>
      <c r="F27" s="7"/>
    </row>
    <row r="28" spans="1:6" ht="12.75">
      <c r="A28" s="195" t="s">
        <v>19</v>
      </c>
      <c r="B28" s="195"/>
      <c r="C28" s="195"/>
      <c r="D28" s="36">
        <v>0</v>
      </c>
      <c r="E28" s="10">
        <v>0</v>
      </c>
      <c r="F28" s="7"/>
    </row>
    <row r="29" spans="1:6" ht="13.5" thickBot="1">
      <c r="A29" s="195" t="s">
        <v>120</v>
      </c>
      <c r="B29" s="195"/>
      <c r="C29" s="195"/>
      <c r="D29" s="37">
        <f>SUM(D20:D28)</f>
        <v>1900000</v>
      </c>
      <c r="E29" s="37">
        <f>SUM(E20:E28)</f>
        <v>350000</v>
      </c>
      <c r="F29" s="7"/>
    </row>
    <row r="30" spans="1:6" ht="13.5" thickTop="1">
      <c r="A30" s="195"/>
      <c r="B30" s="195"/>
      <c r="C30" s="195"/>
      <c r="D30" s="10"/>
      <c r="E30" s="10"/>
      <c r="F30" s="7"/>
    </row>
    <row r="31" spans="1:6" ht="12.75">
      <c r="A31" s="195" t="s">
        <v>9</v>
      </c>
      <c r="B31" s="195"/>
      <c r="C31" s="195"/>
      <c r="D31" s="9">
        <v>-88000</v>
      </c>
      <c r="E31" s="9">
        <v>-25000</v>
      </c>
      <c r="F31" s="7"/>
    </row>
    <row r="32" spans="1:6" ht="12.75">
      <c r="A32" s="195" t="s">
        <v>55</v>
      </c>
      <c r="B32" s="195"/>
      <c r="C32" s="195"/>
      <c r="D32" s="10">
        <v>-510000</v>
      </c>
      <c r="E32" s="10">
        <v>-60000</v>
      </c>
      <c r="F32" s="7"/>
    </row>
    <row r="33" spans="1:6" ht="12.75">
      <c r="A33" s="195" t="s">
        <v>39</v>
      </c>
      <c r="B33" s="195"/>
      <c r="C33" s="195"/>
      <c r="D33" s="10">
        <v>-380000</v>
      </c>
      <c r="E33" s="10">
        <v>-100000</v>
      </c>
      <c r="F33" s="7"/>
    </row>
    <row r="34" spans="1:6" ht="12.75">
      <c r="A34" s="195" t="s">
        <v>23</v>
      </c>
      <c r="B34" s="195"/>
      <c r="C34" s="195"/>
      <c r="D34" s="10">
        <v>-170000</v>
      </c>
      <c r="E34" s="10">
        <v>-25000</v>
      </c>
      <c r="F34" s="7"/>
    </row>
    <row r="35" spans="1:6" ht="12.75">
      <c r="A35" s="195" t="s">
        <v>46</v>
      </c>
      <c r="B35" s="195"/>
      <c r="C35" s="195"/>
      <c r="D35" s="10">
        <v>-752000</v>
      </c>
      <c r="E35" s="10">
        <v>-140000</v>
      </c>
      <c r="F35" s="7"/>
    </row>
    <row r="36" spans="1:6" ht="13.5" thickBot="1">
      <c r="A36" s="195" t="s">
        <v>124</v>
      </c>
      <c r="B36" s="195"/>
      <c r="C36" s="195"/>
      <c r="D36" s="37">
        <f>SUM(D31:D35)</f>
        <v>-1900000</v>
      </c>
      <c r="E36" s="37">
        <f>SUM(E31:E35)</f>
        <v>-350000</v>
      </c>
      <c r="F36" s="7"/>
    </row>
    <row r="37" spans="1:6" ht="13.5" thickTop="1">
      <c r="A37" s="4"/>
      <c r="B37" s="4"/>
      <c r="C37" s="4"/>
      <c r="D37" s="7"/>
      <c r="E37" s="4"/>
      <c r="F37" s="4"/>
    </row>
  </sheetData>
  <sheetProtection password="C690" sheet="1" objects="1" scenarios="1" selectLockedCells="1" selectUnlockedCells="1"/>
  <mergeCells count="29">
    <mergeCell ref="A3:E3"/>
    <mergeCell ref="A9:D9"/>
    <mergeCell ref="A32:C32"/>
    <mergeCell ref="A31:C31"/>
    <mergeCell ref="A1:B1"/>
    <mergeCell ref="A27:C27"/>
    <mergeCell ref="A26:C26"/>
    <mergeCell ref="A25:C25"/>
    <mergeCell ref="A24:C24"/>
    <mergeCell ref="A23:C23"/>
    <mergeCell ref="A22:C22"/>
    <mergeCell ref="A12:C12"/>
    <mergeCell ref="A36:C36"/>
    <mergeCell ref="A35:C35"/>
    <mergeCell ref="A34:C34"/>
    <mergeCell ref="A33:C33"/>
    <mergeCell ref="A7:D7"/>
    <mergeCell ref="A6:D6"/>
    <mergeCell ref="A5:D5"/>
    <mergeCell ref="A16:C16"/>
    <mergeCell ref="A15:C15"/>
    <mergeCell ref="A14:C14"/>
    <mergeCell ref="A13:C13"/>
    <mergeCell ref="A30:C30"/>
    <mergeCell ref="A29:C29"/>
    <mergeCell ref="A28:C28"/>
    <mergeCell ref="A18:E18"/>
    <mergeCell ref="A21:C21"/>
    <mergeCell ref="A20:C2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30" width="12.7109375" style="0" customWidth="1"/>
  </cols>
  <sheetData>
    <row r="1" spans="2:11" ht="12.75">
      <c r="B1" s="1" t="s">
        <v>0</v>
      </c>
      <c r="C1" s="202"/>
      <c r="D1" s="202"/>
      <c r="E1" s="109"/>
      <c r="J1" s="109"/>
      <c r="K1" s="109"/>
    </row>
    <row r="2" spans="2:11" ht="12.75">
      <c r="B2" s="1" t="s">
        <v>1</v>
      </c>
      <c r="C2" s="202"/>
      <c r="D2" s="202"/>
      <c r="E2" s="109"/>
      <c r="J2" s="109"/>
      <c r="K2" s="109"/>
    </row>
    <row r="3" spans="2:11" ht="12.75">
      <c r="B3" s="2"/>
      <c r="C3" s="198" t="s">
        <v>108</v>
      </c>
      <c r="D3" s="198"/>
      <c r="E3" s="108"/>
      <c r="J3" s="108"/>
      <c r="K3" s="108"/>
    </row>
    <row r="4" spans="6:7" ht="12.75">
      <c r="F4" s="2"/>
      <c r="G4" s="3"/>
    </row>
    <row r="5" spans="1:14" ht="12.75">
      <c r="A5" s="25" t="s">
        <v>154</v>
      </c>
      <c r="B5" s="25"/>
      <c r="C5" s="25"/>
      <c r="D5" s="25"/>
      <c r="E5" s="7"/>
      <c r="F5" s="7"/>
      <c r="G5" s="7"/>
      <c r="H5" s="7"/>
      <c r="I5" s="7"/>
      <c r="J5" s="7"/>
      <c r="K5" s="7"/>
      <c r="L5" s="6"/>
      <c r="M5" s="6"/>
      <c r="N5" s="6"/>
    </row>
    <row r="6" spans="1:14" ht="15" customHeight="1">
      <c r="A6" s="181" t="s">
        <v>160</v>
      </c>
      <c r="B6" s="181"/>
      <c r="C6" s="181"/>
      <c r="D6" s="181"/>
      <c r="E6" s="181"/>
      <c r="F6" s="181"/>
      <c r="G6" s="181"/>
      <c r="H6" s="181"/>
      <c r="I6" s="181"/>
      <c r="J6" s="181"/>
      <c r="K6" s="124"/>
      <c r="L6" s="6"/>
      <c r="M6" s="6"/>
      <c r="N6" s="6"/>
    </row>
    <row r="7" spans="1:14" ht="12.75">
      <c r="A7" s="181" t="s">
        <v>40</v>
      </c>
      <c r="B7" s="181"/>
      <c r="C7" s="181"/>
      <c r="D7" s="181"/>
      <c r="E7" s="181"/>
      <c r="F7" s="181"/>
      <c r="G7" s="181"/>
      <c r="H7" s="181"/>
      <c r="I7" s="181"/>
      <c r="J7" s="181"/>
      <c r="K7" s="124"/>
      <c r="L7" s="6"/>
      <c r="M7" s="6"/>
      <c r="N7" s="6"/>
    </row>
    <row r="8" spans="1:14" ht="12.75">
      <c r="A8" s="197">
        <v>41274</v>
      </c>
      <c r="B8" s="197"/>
      <c r="C8" s="197"/>
      <c r="D8" s="197"/>
      <c r="E8" s="197"/>
      <c r="F8" s="197"/>
      <c r="G8" s="197"/>
      <c r="H8" s="197"/>
      <c r="I8" s="197"/>
      <c r="J8" s="197"/>
      <c r="K8" s="123"/>
      <c r="L8" s="6"/>
      <c r="M8" s="6"/>
      <c r="N8" s="6"/>
    </row>
    <row r="9" spans="1:14" ht="12.75">
      <c r="A9" s="33"/>
      <c r="B9" s="33"/>
      <c r="C9" s="33"/>
      <c r="D9" s="33"/>
      <c r="E9" s="14"/>
      <c r="F9" s="14"/>
      <c r="G9" s="14"/>
      <c r="H9" s="14"/>
      <c r="I9" s="14"/>
      <c r="J9" s="7"/>
      <c r="K9" s="7"/>
      <c r="L9" s="6"/>
      <c r="M9" s="6"/>
      <c r="N9" s="6"/>
    </row>
    <row r="10" spans="1:14" ht="12.75">
      <c r="A10" s="25"/>
      <c r="B10" s="25"/>
      <c r="C10" s="25"/>
      <c r="D10" s="17"/>
      <c r="E10" s="17"/>
      <c r="F10" s="46" t="s">
        <v>41</v>
      </c>
      <c r="G10" s="46"/>
      <c r="H10" s="46"/>
      <c r="I10" s="46"/>
      <c r="J10" s="17" t="s">
        <v>42</v>
      </c>
      <c r="K10" s="7"/>
      <c r="L10" s="6"/>
      <c r="M10" s="6"/>
      <c r="N10" s="6"/>
    </row>
    <row r="11" spans="1:14" ht="12.75">
      <c r="A11" s="12" t="s">
        <v>20</v>
      </c>
      <c r="B11" s="12"/>
      <c r="C11" s="12"/>
      <c r="D11" s="12" t="s">
        <v>135</v>
      </c>
      <c r="E11" s="12" t="s">
        <v>130</v>
      </c>
      <c r="F11" s="92"/>
      <c r="G11" s="12" t="s">
        <v>14</v>
      </c>
      <c r="H11" s="24"/>
      <c r="I11" s="12" t="s">
        <v>15</v>
      </c>
      <c r="J11" s="12" t="s">
        <v>43</v>
      </c>
      <c r="K11" s="7"/>
      <c r="L11" s="6"/>
      <c r="M11" s="6"/>
      <c r="N11" s="6"/>
    </row>
    <row r="12" spans="1:14" ht="12.75">
      <c r="A12" s="180" t="s">
        <v>137</v>
      </c>
      <c r="B12" s="180"/>
      <c r="C12" s="180"/>
      <c r="D12" s="147"/>
      <c r="E12" s="112"/>
      <c r="F12" s="7"/>
      <c r="G12" s="112"/>
      <c r="H12" s="7"/>
      <c r="I12" s="112"/>
      <c r="J12" s="142"/>
      <c r="K12" s="7"/>
      <c r="L12" s="6"/>
      <c r="M12" s="6"/>
      <c r="N12" s="6"/>
    </row>
    <row r="13" spans="1:14" ht="12.75">
      <c r="A13" s="183" t="s">
        <v>138</v>
      </c>
      <c r="B13" s="183"/>
      <c r="C13" s="183"/>
      <c r="D13" s="148"/>
      <c r="E13" s="112"/>
      <c r="F13" s="7"/>
      <c r="G13" s="112"/>
      <c r="H13" s="7"/>
      <c r="I13" s="112"/>
      <c r="J13" s="146"/>
      <c r="K13" s="7"/>
      <c r="L13" s="6"/>
      <c r="M13" s="6"/>
      <c r="N13" s="6"/>
    </row>
    <row r="14" spans="1:14" ht="12.75">
      <c r="A14" s="183" t="s">
        <v>141</v>
      </c>
      <c r="B14" s="183"/>
      <c r="C14" s="183"/>
      <c r="D14" s="149"/>
      <c r="E14" s="112"/>
      <c r="F14" s="7"/>
      <c r="G14" s="112"/>
      <c r="H14" s="7"/>
      <c r="I14" s="112"/>
      <c r="J14" s="145"/>
      <c r="K14" s="7"/>
      <c r="L14" s="6"/>
      <c r="M14" s="6"/>
      <c r="N14" s="6"/>
    </row>
    <row r="15" spans="1:14" ht="12.75">
      <c r="A15" s="183"/>
      <c r="B15" s="183"/>
      <c r="C15" s="183"/>
      <c r="D15" s="112"/>
      <c r="E15" s="112"/>
      <c r="F15" s="7"/>
      <c r="G15" s="112"/>
      <c r="H15" s="7"/>
      <c r="I15" s="112"/>
      <c r="J15" s="112"/>
      <c r="K15" s="7"/>
      <c r="L15" s="6"/>
      <c r="M15" s="6"/>
      <c r="N15" s="6"/>
    </row>
    <row r="16" spans="1:14" ht="12.75">
      <c r="A16" s="183" t="s">
        <v>155</v>
      </c>
      <c r="B16" s="183"/>
      <c r="C16" s="183"/>
      <c r="D16" s="147"/>
      <c r="E16" s="112"/>
      <c r="F16" s="7"/>
      <c r="G16" s="112"/>
      <c r="H16" s="7"/>
      <c r="I16" s="112"/>
      <c r="J16" s="142"/>
      <c r="K16" s="7"/>
      <c r="L16" s="6"/>
      <c r="M16" s="6"/>
      <c r="N16" s="6"/>
    </row>
    <row r="17" spans="1:14" ht="12.75">
      <c r="A17" s="183" t="s">
        <v>141</v>
      </c>
      <c r="B17" s="183"/>
      <c r="C17" s="183"/>
      <c r="D17" s="150"/>
      <c r="E17" s="112"/>
      <c r="F17" s="7"/>
      <c r="G17" s="112"/>
      <c r="H17" s="7"/>
      <c r="I17" s="112"/>
      <c r="J17" s="143"/>
      <c r="K17" s="7"/>
      <c r="L17" s="6"/>
      <c r="M17" s="6"/>
      <c r="N17" s="6"/>
    </row>
    <row r="18" spans="1:14" ht="12.75">
      <c r="A18" s="183" t="s">
        <v>142</v>
      </c>
      <c r="B18" s="183"/>
      <c r="C18" s="183"/>
      <c r="D18" s="148"/>
      <c r="E18" s="112"/>
      <c r="F18" s="7"/>
      <c r="G18" s="112"/>
      <c r="H18" s="7"/>
      <c r="I18" s="112"/>
      <c r="J18" s="144"/>
      <c r="K18" s="7"/>
      <c r="L18" s="6"/>
      <c r="M18" s="6"/>
      <c r="N18" s="6"/>
    </row>
    <row r="19" spans="1:14" ht="13.5" thickBot="1">
      <c r="A19" s="183" t="s">
        <v>156</v>
      </c>
      <c r="B19" s="183"/>
      <c r="C19" s="183"/>
      <c r="D19" s="151"/>
      <c r="E19" s="112"/>
      <c r="F19" s="7"/>
      <c r="G19" s="112"/>
      <c r="H19" s="7"/>
      <c r="I19" s="112"/>
      <c r="J19" s="131"/>
      <c r="K19" s="7"/>
      <c r="L19" s="6"/>
      <c r="M19" s="6"/>
      <c r="N19" s="6"/>
    </row>
    <row r="20" spans="1:14" ht="13.5" thickTop="1">
      <c r="A20" s="210"/>
      <c r="B20" s="210"/>
      <c r="C20" s="210"/>
      <c r="D20" s="173">
        <f>IF(D19="","",IF(D19=-1170000,"Correct!","Try again!"))</f>
      </c>
      <c r="E20" s="112"/>
      <c r="F20" s="7"/>
      <c r="G20" s="112"/>
      <c r="H20" s="7"/>
      <c r="I20" s="112"/>
      <c r="J20" s="173">
        <f>IF(J19="","",IF(J19=-1170000,"Correct!","Try again!"))</f>
      </c>
      <c r="K20" s="7"/>
      <c r="L20" s="6"/>
      <c r="M20" s="6"/>
      <c r="N20" s="6"/>
    </row>
    <row r="21" spans="1:14" ht="12.75">
      <c r="A21" s="141"/>
      <c r="B21" s="141"/>
      <c r="C21" s="141"/>
      <c r="D21" s="112"/>
      <c r="E21" s="112"/>
      <c r="F21" s="7"/>
      <c r="G21" s="112"/>
      <c r="H21" s="7"/>
      <c r="I21" s="112"/>
      <c r="J21" s="112"/>
      <c r="K21" s="7"/>
      <c r="L21" s="6"/>
      <c r="M21" s="6"/>
      <c r="N21" s="6"/>
    </row>
    <row r="22" spans="1:12" ht="12.75">
      <c r="A22" s="195" t="s">
        <v>3</v>
      </c>
      <c r="B22" s="195"/>
      <c r="C22" s="195"/>
      <c r="D22" s="157"/>
      <c r="E22" s="162"/>
      <c r="F22" s="58"/>
      <c r="G22" s="125"/>
      <c r="H22" s="58"/>
      <c r="I22" s="176"/>
      <c r="J22" s="155"/>
      <c r="K22" s="41">
        <f>IF(J22="","",IF(J22=171000,"Correct!","Try again!"))</f>
      </c>
      <c r="L22" s="6"/>
    </row>
    <row r="23" spans="1:12" ht="12.75">
      <c r="A23" s="195" t="s">
        <v>144</v>
      </c>
      <c r="B23" s="195"/>
      <c r="C23" s="195"/>
      <c r="D23" s="158"/>
      <c r="E23" s="163"/>
      <c r="F23" s="57"/>
      <c r="G23" s="98"/>
      <c r="H23" s="57"/>
      <c r="I23" s="177"/>
      <c r="J23" s="155"/>
      <c r="K23" s="41">
        <f>IF(J23="","",IF(J23=930000,"Correct!","Try again!"))</f>
      </c>
      <c r="L23" s="6"/>
    </row>
    <row r="24" spans="1:12" ht="12.75">
      <c r="A24" s="195" t="s">
        <v>157</v>
      </c>
      <c r="B24" s="195"/>
      <c r="C24" s="195"/>
      <c r="D24" s="158"/>
      <c r="E24" s="163"/>
      <c r="F24" s="57"/>
      <c r="G24" s="98"/>
      <c r="H24" s="57"/>
      <c r="I24" s="177"/>
      <c r="J24" s="155"/>
      <c r="K24" s="41">
        <f>IF(J24="","",IF(J24=2000000,"Correct!","Try again!"))</f>
      </c>
      <c r="L24" s="6"/>
    </row>
    <row r="25" spans="1:12" ht="12.75">
      <c r="A25" s="195" t="s">
        <v>131</v>
      </c>
      <c r="B25" s="195"/>
      <c r="C25" s="195"/>
      <c r="D25" s="159"/>
      <c r="E25" s="162"/>
      <c r="F25" s="169"/>
      <c r="G25" s="98"/>
      <c r="H25" s="57"/>
      <c r="I25" s="177"/>
      <c r="J25" s="175"/>
      <c r="K25" s="41">
        <f>IF(J25="","",IF(J25=0,"Correct!","Try again!"))</f>
      </c>
      <c r="L25" s="6"/>
    </row>
    <row r="26" spans="1:12" ht="12.75">
      <c r="A26" s="195"/>
      <c r="B26" s="195"/>
      <c r="C26" s="195"/>
      <c r="D26" s="158"/>
      <c r="E26" s="163"/>
      <c r="F26" s="170"/>
      <c r="G26" s="98"/>
      <c r="H26" s="57"/>
      <c r="I26" s="103"/>
      <c r="J26" s="41"/>
      <c r="K26" s="41"/>
      <c r="L26" s="6"/>
    </row>
    <row r="27" spans="1:12" ht="12.75">
      <c r="A27" s="195" t="s">
        <v>158</v>
      </c>
      <c r="B27" s="195"/>
      <c r="C27" s="195"/>
      <c r="D27" s="160"/>
      <c r="E27" s="164"/>
      <c r="F27" s="171"/>
      <c r="G27" s="98"/>
      <c r="H27" s="57"/>
      <c r="I27" s="177"/>
      <c r="J27" s="155"/>
      <c r="K27" s="41">
        <f>IF(J27="","",IF(J27=100000,"Correct!","Try again!"))</f>
      </c>
      <c r="L27" s="6"/>
    </row>
    <row r="28" spans="1:12" ht="12.75">
      <c r="A28" s="195" t="s">
        <v>19</v>
      </c>
      <c r="B28" s="195"/>
      <c r="C28" s="195"/>
      <c r="D28" s="158"/>
      <c r="E28" s="163"/>
      <c r="F28" s="57"/>
      <c r="G28" s="98"/>
      <c r="H28" s="57"/>
      <c r="I28" s="177"/>
      <c r="J28" s="155"/>
      <c r="K28" s="41">
        <f>IF(J28="","",IF(J28=77500,"Correct!","Try again!"))</f>
      </c>
      <c r="L28" s="6"/>
    </row>
    <row r="29" spans="1:12" ht="12.75">
      <c r="A29" s="195" t="s">
        <v>153</v>
      </c>
      <c r="B29" s="195"/>
      <c r="C29" s="195"/>
      <c r="D29" s="160"/>
      <c r="E29" s="164"/>
      <c r="F29" s="58"/>
      <c r="G29" s="97"/>
      <c r="H29" s="58"/>
      <c r="I29" s="178"/>
      <c r="J29" s="155"/>
      <c r="K29" s="41">
        <f>IF(J29="","",IF(J29=500000,"Correct!","Try again!"))</f>
      </c>
      <c r="L29" s="6"/>
    </row>
    <row r="30" spans="1:12" ht="13.5" thickBot="1">
      <c r="A30" s="195" t="s">
        <v>57</v>
      </c>
      <c r="B30" s="195"/>
      <c r="C30" s="195"/>
      <c r="D30" s="152"/>
      <c r="E30" s="153"/>
      <c r="F30" s="47"/>
      <c r="G30" s="73"/>
      <c r="H30" s="47"/>
      <c r="I30" s="73"/>
      <c r="J30" s="153"/>
      <c r="K30" s="41"/>
      <c r="L30" s="6"/>
    </row>
    <row r="31" spans="1:12" ht="13.5" thickTop="1">
      <c r="A31" s="195"/>
      <c r="B31" s="195"/>
      <c r="C31" s="195"/>
      <c r="D31" s="168"/>
      <c r="E31" s="73"/>
      <c r="F31" s="47"/>
      <c r="G31" s="73"/>
      <c r="H31" s="47"/>
      <c r="I31" s="73"/>
      <c r="J31" s="107"/>
      <c r="K31" s="42"/>
      <c r="L31" s="6"/>
    </row>
    <row r="32" spans="1:12" ht="12.75">
      <c r="A32" s="195" t="s">
        <v>146</v>
      </c>
      <c r="B32" s="195"/>
      <c r="C32" s="195"/>
      <c r="D32" s="159"/>
      <c r="E32" s="162"/>
      <c r="F32" s="169"/>
      <c r="G32" s="162"/>
      <c r="H32" s="162"/>
      <c r="I32" s="162"/>
      <c r="J32" s="155"/>
      <c r="K32" s="41">
        <f>IF(J32="","",IF(J32=-680000,"Correct!","Try again!"))</f>
      </c>
      <c r="L32" s="6"/>
    </row>
    <row r="33" spans="1:12" ht="12.75">
      <c r="A33" s="195" t="s">
        <v>159</v>
      </c>
      <c r="B33" s="195"/>
      <c r="C33" s="195"/>
      <c r="D33" s="158"/>
      <c r="E33" s="163"/>
      <c r="F33" s="166"/>
      <c r="G33" s="167"/>
      <c r="H33" s="166"/>
      <c r="I33" s="167"/>
      <c r="J33" s="155"/>
      <c r="K33" s="41">
        <f>IF(J33="","",IF(J33=-62500,"Correct!","Try again!"))</f>
      </c>
      <c r="L33" s="6"/>
    </row>
    <row r="34" spans="1:12" ht="12.75">
      <c r="A34" s="195" t="s">
        <v>39</v>
      </c>
      <c r="B34" s="195"/>
      <c r="C34" s="195"/>
      <c r="D34" s="161"/>
      <c r="E34" s="163"/>
      <c r="F34" s="57"/>
      <c r="G34" s="98"/>
      <c r="H34" s="57"/>
      <c r="I34" s="177"/>
      <c r="J34" s="155"/>
      <c r="K34" s="41">
        <f>IF(J34="","",IF(J34=-650000,"Correct!","Try again!"))</f>
      </c>
      <c r="L34" s="6"/>
    </row>
    <row r="35" spans="1:12" ht="12.75">
      <c r="A35" s="195" t="s">
        <v>23</v>
      </c>
      <c r="B35" s="195"/>
      <c r="C35" s="195"/>
      <c r="D35" s="160"/>
      <c r="E35" s="163"/>
      <c r="F35" s="57"/>
      <c r="G35" s="98"/>
      <c r="H35" s="57"/>
      <c r="I35" s="177"/>
      <c r="J35" s="155"/>
      <c r="K35" s="41">
        <f>IF(J35="","",IF(J35=-1216000,"Correct!","Try again!"))</f>
      </c>
      <c r="L35" s="6"/>
    </row>
    <row r="36" spans="1:12" ht="12.75">
      <c r="A36" s="195" t="s">
        <v>46</v>
      </c>
      <c r="B36" s="195"/>
      <c r="C36" s="195"/>
      <c r="D36" s="160"/>
      <c r="E36" s="165"/>
      <c r="F36" s="58"/>
      <c r="G36" s="99"/>
      <c r="H36" s="69"/>
      <c r="I36" s="179"/>
      <c r="J36" s="174"/>
      <c r="K36" s="41">
        <f>IF(J36="","",IF(J36=-1170000,"Correct!","Try again!"))</f>
      </c>
      <c r="L36" s="6"/>
    </row>
    <row r="37" spans="1:12" ht="13.5" thickBot="1">
      <c r="A37" s="195" t="s">
        <v>58</v>
      </c>
      <c r="B37" s="195"/>
      <c r="C37" s="195"/>
      <c r="D37" s="152"/>
      <c r="E37" s="154"/>
      <c r="F37" s="44"/>
      <c r="G37" s="172"/>
      <c r="H37" s="44"/>
      <c r="I37" s="172"/>
      <c r="J37" s="156"/>
      <c r="K37" s="41"/>
      <c r="L37" s="6"/>
    </row>
    <row r="38" spans="1:11" ht="13.5" thickTop="1">
      <c r="A38" s="7"/>
      <c r="B38" s="7"/>
      <c r="C38" s="7"/>
      <c r="D38" s="173">
        <f>IF(D37="","",IF(D37=-3598500,"Correct!","Try again!"))</f>
      </c>
      <c r="E38" s="173">
        <f>IF(E37="","",IF(E37=-885000,"Correct!","Try again!"))</f>
      </c>
      <c r="F38" s="7"/>
      <c r="G38" s="173">
        <f>IF(G37="","",IF(G37=1072500,"Correct!","Try again!"))</f>
      </c>
      <c r="H38" s="7"/>
      <c r="I38" s="173">
        <f>IF(I37="","",IF(I37=1072500,"Correct!","Try again!"))</f>
      </c>
      <c r="J38" s="173">
        <f>IF(J37="","",IF(J37=-3778500,"Correct!","Try again!"))</f>
      </c>
      <c r="K38" s="4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J90" s="6"/>
      <c r="K90" s="6"/>
      <c r="L90" s="6"/>
      <c r="M90" s="6"/>
    </row>
    <row r="91" spans="1:13" ht="12.75">
      <c r="A91" s="6"/>
      <c r="B91" s="6"/>
      <c r="C91" s="6"/>
      <c r="D91" s="6"/>
      <c r="J91" s="6"/>
      <c r="K91" s="6"/>
      <c r="L91" s="6"/>
      <c r="M91" s="6"/>
    </row>
    <row r="92" spans="1:13" ht="12.75">
      <c r="A92" s="6"/>
      <c r="B92" s="6"/>
      <c r="C92" s="6"/>
      <c r="D92" s="6"/>
      <c r="J92" s="6"/>
      <c r="K92" s="6"/>
      <c r="L92" s="6"/>
      <c r="M92" s="6"/>
    </row>
    <row r="93" spans="1:13" ht="12.75">
      <c r="A93" s="6"/>
      <c r="B93" s="6"/>
      <c r="C93" s="6"/>
      <c r="D93" s="6"/>
      <c r="J93" s="6"/>
      <c r="K93" s="6"/>
      <c r="L93" s="6"/>
      <c r="M93" s="6"/>
    </row>
    <row r="94" spans="1:4" ht="12.75">
      <c r="A94" s="6"/>
      <c r="B94" s="6"/>
      <c r="C94" s="6"/>
      <c r="D94" s="6"/>
    </row>
  </sheetData>
  <sheetProtection password="C690" sheet="1" objects="1" scenarios="1" selectLockedCells="1"/>
  <mergeCells count="31">
    <mergeCell ref="C3:D3"/>
    <mergeCell ref="C2:D2"/>
    <mergeCell ref="C1:D1"/>
    <mergeCell ref="A37:C37"/>
    <mergeCell ref="A8:J8"/>
    <mergeCell ref="A7:J7"/>
    <mergeCell ref="A6:J6"/>
    <mergeCell ref="A36:C36"/>
    <mergeCell ref="A35:C35"/>
    <mergeCell ref="A23:C23"/>
    <mergeCell ref="A22:C22"/>
    <mergeCell ref="A34:C34"/>
    <mergeCell ref="A33:C33"/>
    <mergeCell ref="A32:C32"/>
    <mergeCell ref="A31:C31"/>
    <mergeCell ref="A30:C30"/>
    <mergeCell ref="A29:C29"/>
    <mergeCell ref="A27:C27"/>
    <mergeCell ref="A28:C28"/>
    <mergeCell ref="A26:C26"/>
    <mergeCell ref="A25:C25"/>
    <mergeCell ref="A24:C24"/>
    <mergeCell ref="A14:C14"/>
    <mergeCell ref="A13:C13"/>
    <mergeCell ref="A12:C12"/>
    <mergeCell ref="A20:C20"/>
    <mergeCell ref="A19:C19"/>
    <mergeCell ref="A18:C18"/>
    <mergeCell ref="A17:C17"/>
    <mergeCell ref="A16:C16"/>
    <mergeCell ref="A15:C15"/>
  </mergeCells>
  <dataValidations count="1">
    <dataValidation type="list" allowBlank="1" showInputMessage="1" showErrorMessage="1" sqref="F22:F29 F33:F36 H33:H36 H22:H29">
      <formula1>"[A], [S]"</formula1>
    </dataValidation>
  </dataValidations>
  <printOptions horizontalCentered="1"/>
  <pageMargins left="0.5" right="0.5" top="0.52" bottom="0.29" header="0.5" footer="0.33"/>
  <pageSetup horizontalDpi="300" verticalDpi="300" orientation="portrait" scale="69" r:id="rId3"/>
  <rowBreaks count="1" manualBreakCount="1">
    <brk id="7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13.7109375" style="0" customWidth="1"/>
    <col min="3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208" t="s">
        <v>107</v>
      </c>
      <c r="B1" s="208"/>
    </row>
    <row r="3" spans="1:6" ht="12.75">
      <c r="A3" s="195" t="s">
        <v>127</v>
      </c>
      <c r="B3" s="195"/>
      <c r="C3" s="195"/>
      <c r="D3" s="195"/>
      <c r="E3" s="8"/>
      <c r="F3" s="7"/>
    </row>
    <row r="4" spans="1:6" ht="12.75">
      <c r="A4" s="195" t="s">
        <v>132</v>
      </c>
      <c r="B4" s="195"/>
      <c r="C4" s="195"/>
      <c r="D4" s="195"/>
      <c r="E4" s="8">
        <v>1</v>
      </c>
      <c r="F4" s="7"/>
    </row>
    <row r="5" spans="1:6" ht="12.75">
      <c r="A5" s="195" t="s">
        <v>136</v>
      </c>
      <c r="B5" s="195"/>
      <c r="C5" s="195"/>
      <c r="D5" s="195"/>
      <c r="E5" s="71"/>
      <c r="F5" s="7"/>
    </row>
    <row r="6" spans="1:6" ht="12.75">
      <c r="A6" s="195" t="s">
        <v>2</v>
      </c>
      <c r="B6" s="195"/>
      <c r="C6" s="195"/>
      <c r="D6" s="195"/>
      <c r="E6" s="118">
        <v>50000</v>
      </c>
      <c r="F6" s="7"/>
    </row>
    <row r="7" spans="1:6" ht="12.75">
      <c r="A7" s="195" t="s">
        <v>149</v>
      </c>
      <c r="B7" s="195"/>
      <c r="C7" s="195"/>
      <c r="D7" s="195"/>
      <c r="E7" s="70">
        <v>20</v>
      </c>
      <c r="F7" s="7"/>
    </row>
    <row r="8" spans="1:6" ht="12.75">
      <c r="A8" s="195" t="s">
        <v>150</v>
      </c>
      <c r="B8" s="195"/>
      <c r="C8" s="195"/>
      <c r="D8" s="195"/>
      <c r="E8" s="70">
        <v>130000</v>
      </c>
      <c r="F8" s="7"/>
    </row>
    <row r="9" spans="1:6" ht="12.75">
      <c r="A9" s="195" t="s">
        <v>147</v>
      </c>
      <c r="B9" s="195"/>
      <c r="C9" s="195"/>
      <c r="D9" s="195"/>
      <c r="E9" s="70">
        <v>100000</v>
      </c>
      <c r="F9" s="7"/>
    </row>
    <row r="10" spans="1:6" ht="12.75">
      <c r="A10" s="195" t="s">
        <v>151</v>
      </c>
      <c r="B10" s="195"/>
      <c r="C10" s="195"/>
      <c r="D10" s="195"/>
      <c r="E10" s="140">
        <v>0.5</v>
      </c>
      <c r="F10" s="7"/>
    </row>
    <row r="11" spans="1:6" ht="12.75">
      <c r="A11" s="195" t="s">
        <v>152</v>
      </c>
      <c r="B11" s="195"/>
      <c r="C11" s="195"/>
      <c r="D11" s="195"/>
      <c r="E11" s="140">
        <v>0.04</v>
      </c>
      <c r="F11" s="7"/>
    </row>
    <row r="12" spans="1:6" ht="12.75">
      <c r="A12" s="195" t="s">
        <v>148</v>
      </c>
      <c r="B12" s="195"/>
      <c r="C12" s="195"/>
      <c r="D12" s="195"/>
      <c r="E12" s="71">
        <v>15000</v>
      </c>
      <c r="F12" s="7"/>
    </row>
    <row r="13" spans="1:6" ht="12.75">
      <c r="A13" s="195" t="s">
        <v>133</v>
      </c>
      <c r="B13" s="195"/>
      <c r="C13" s="195"/>
      <c r="D13" s="195"/>
      <c r="E13" s="71">
        <v>9000</v>
      </c>
      <c r="F13" s="7"/>
    </row>
    <row r="14" spans="1:6" ht="12.75">
      <c r="A14" s="195" t="s">
        <v>128</v>
      </c>
      <c r="B14" s="195"/>
      <c r="C14" s="195"/>
      <c r="D14" s="195"/>
      <c r="E14" s="71">
        <v>30000</v>
      </c>
      <c r="F14" s="7"/>
    </row>
    <row r="15" spans="1:6" ht="12.75">
      <c r="A15" s="7"/>
      <c r="B15" s="7"/>
      <c r="C15" s="7"/>
      <c r="D15" s="4"/>
      <c r="E15" s="4"/>
      <c r="F15" s="7"/>
    </row>
    <row r="16" spans="1:6" ht="12.75">
      <c r="A16" s="7"/>
      <c r="B16" s="7"/>
      <c r="C16" s="4"/>
      <c r="D16" s="17"/>
      <c r="E16" s="7"/>
      <c r="F16" s="7"/>
    </row>
    <row r="17" spans="1:6" ht="12.75">
      <c r="A17" s="7"/>
      <c r="B17" s="7"/>
      <c r="C17" s="17"/>
      <c r="D17" s="46" t="s">
        <v>129</v>
      </c>
      <c r="E17" s="34"/>
      <c r="F17" s="7"/>
    </row>
    <row r="18" spans="1:6" ht="12.75">
      <c r="A18" s="7"/>
      <c r="B18" s="7"/>
      <c r="C18" s="15"/>
      <c r="D18" s="15" t="s">
        <v>24</v>
      </c>
      <c r="E18" s="17" t="s">
        <v>56</v>
      </c>
      <c r="F18" s="7"/>
    </row>
    <row r="19" spans="1:6" ht="12.75">
      <c r="A19" s="11"/>
      <c r="B19" s="11"/>
      <c r="C19" s="12" t="s">
        <v>134</v>
      </c>
      <c r="D19" s="12" t="s">
        <v>86</v>
      </c>
      <c r="E19" s="12" t="s">
        <v>86</v>
      </c>
      <c r="F19" s="7"/>
    </row>
    <row r="20" spans="1:6" ht="12.75">
      <c r="A20" s="19" t="s">
        <v>137</v>
      </c>
      <c r="B20" s="19"/>
      <c r="C20" s="135">
        <f>-1200000</f>
        <v>-1200000</v>
      </c>
      <c r="D20" s="134"/>
      <c r="E20" s="134"/>
      <c r="F20" s="7"/>
    </row>
    <row r="21" spans="1:6" ht="12.75">
      <c r="A21" s="19" t="s">
        <v>138</v>
      </c>
      <c r="B21" s="19"/>
      <c r="C21" s="136">
        <v>875000</v>
      </c>
      <c r="D21" s="134"/>
      <c r="E21" s="134"/>
      <c r="F21" s="7"/>
    </row>
    <row r="22" spans="1:6" ht="13.5" thickBot="1">
      <c r="A22" s="19" t="s">
        <v>139</v>
      </c>
      <c r="B22" s="19"/>
      <c r="C22" s="137">
        <f>SUM(C20:C21)</f>
        <v>-325000</v>
      </c>
      <c r="D22" s="134"/>
      <c r="E22" s="134"/>
      <c r="F22" s="7"/>
    </row>
    <row r="23" spans="1:6" ht="13.5" thickTop="1">
      <c r="A23" s="19" t="s">
        <v>140</v>
      </c>
      <c r="B23" s="19"/>
      <c r="C23" s="135">
        <f>-950000</f>
        <v>-950000</v>
      </c>
      <c r="D23" s="134"/>
      <c r="E23" s="134"/>
      <c r="F23" s="7"/>
    </row>
    <row r="24" spans="1:6" ht="12.75">
      <c r="A24" s="19" t="s">
        <v>141</v>
      </c>
      <c r="B24" s="19"/>
      <c r="C24" s="134">
        <v>-325000</v>
      </c>
      <c r="D24" s="134"/>
      <c r="E24" s="134"/>
      <c r="F24" s="7"/>
    </row>
    <row r="25" spans="1:6" ht="12.75">
      <c r="A25" s="19" t="s">
        <v>142</v>
      </c>
      <c r="B25" s="19"/>
      <c r="C25" s="134">
        <v>90000</v>
      </c>
      <c r="D25" s="134"/>
      <c r="E25" s="134"/>
      <c r="F25" s="7"/>
    </row>
    <row r="26" spans="1:6" ht="13.5" thickBot="1">
      <c r="A26" s="19" t="s">
        <v>143</v>
      </c>
      <c r="B26" s="19"/>
      <c r="C26" s="137">
        <f>SUM(C23:C25)</f>
        <v>-1185000</v>
      </c>
      <c r="D26" s="134"/>
      <c r="E26" s="134"/>
      <c r="F26" s="7"/>
    </row>
    <row r="27" spans="1:6" ht="13.5" thickTop="1">
      <c r="A27" s="19"/>
      <c r="B27" s="19"/>
      <c r="C27" s="15"/>
      <c r="D27" s="15"/>
      <c r="E27" s="15"/>
      <c r="F27" s="7"/>
    </row>
    <row r="28" spans="1:6" ht="12.75">
      <c r="A28" s="183" t="s">
        <v>3</v>
      </c>
      <c r="B28" s="183"/>
      <c r="C28" s="70">
        <v>110000</v>
      </c>
      <c r="D28" s="70">
        <v>85000</v>
      </c>
      <c r="E28" s="70">
        <v>85000</v>
      </c>
      <c r="F28" s="7"/>
    </row>
    <row r="29" spans="1:6" ht="12.75">
      <c r="A29" s="195" t="s">
        <v>144</v>
      </c>
      <c r="B29" s="195"/>
      <c r="C29" s="73">
        <v>750000</v>
      </c>
      <c r="D29" s="73">
        <v>190000</v>
      </c>
      <c r="E29" s="73">
        <v>180000</v>
      </c>
      <c r="F29" s="7"/>
    </row>
    <row r="30" spans="1:6" ht="12.75">
      <c r="A30" s="195" t="s">
        <v>145</v>
      </c>
      <c r="B30" s="195"/>
      <c r="C30" s="107">
        <v>1400000</v>
      </c>
      <c r="D30" s="107">
        <v>450000</v>
      </c>
      <c r="E30" s="73">
        <v>600000</v>
      </c>
      <c r="F30" s="4"/>
    </row>
    <row r="31" spans="1:6" ht="12.75">
      <c r="A31" s="195" t="s">
        <v>153</v>
      </c>
      <c r="B31" s="195"/>
      <c r="C31" s="107">
        <v>300000</v>
      </c>
      <c r="D31" s="107">
        <v>160000</v>
      </c>
      <c r="E31" s="73">
        <v>200000</v>
      </c>
      <c r="F31" s="4"/>
    </row>
    <row r="32" spans="1:6" ht="13.5" thickBot="1">
      <c r="A32" s="195" t="s">
        <v>120</v>
      </c>
      <c r="B32" s="195"/>
      <c r="C32" s="138">
        <f>SUM(C28:C31)</f>
        <v>2560000</v>
      </c>
      <c r="D32" s="138">
        <f>SUM(D28:D31)</f>
        <v>885000</v>
      </c>
      <c r="E32" s="73"/>
      <c r="F32" s="4"/>
    </row>
    <row r="33" spans="1:6" ht="13.5" thickTop="1">
      <c r="A33" s="195" t="s">
        <v>146</v>
      </c>
      <c r="B33" s="195"/>
      <c r="C33" s="139">
        <v>-500000</v>
      </c>
      <c r="D33" s="139">
        <v>-180000</v>
      </c>
      <c r="E33" s="71">
        <v>-180000</v>
      </c>
      <c r="F33" s="4"/>
    </row>
    <row r="34" spans="1:6" ht="12.75">
      <c r="A34" s="195" t="s">
        <v>39</v>
      </c>
      <c r="B34" s="195"/>
      <c r="C34" s="107">
        <v>-400000</v>
      </c>
      <c r="D34" s="107">
        <v>-200000</v>
      </c>
      <c r="E34" s="73"/>
      <c r="F34" s="4"/>
    </row>
    <row r="35" spans="1:6" ht="12.75">
      <c r="A35" s="195" t="s">
        <v>23</v>
      </c>
      <c r="B35" s="195"/>
      <c r="C35" s="107">
        <v>-475000</v>
      </c>
      <c r="D35" s="107">
        <v>-70000</v>
      </c>
      <c r="E35" s="73"/>
      <c r="F35" s="4"/>
    </row>
    <row r="36" spans="1:6" ht="12.75">
      <c r="A36" s="195" t="s">
        <v>46</v>
      </c>
      <c r="B36" s="195"/>
      <c r="C36" s="107">
        <v>-1185000</v>
      </c>
      <c r="D36" s="107">
        <v>-435000</v>
      </c>
      <c r="E36" s="73"/>
      <c r="F36" s="4"/>
    </row>
    <row r="37" spans="1:6" ht="13.5" thickBot="1">
      <c r="A37" s="195" t="s">
        <v>124</v>
      </c>
      <c r="B37" s="195"/>
      <c r="C37" s="138">
        <f>SUM(C33:C36)</f>
        <v>-2560000</v>
      </c>
      <c r="D37" s="138">
        <f>SUM(D33:D36)</f>
        <v>-885000</v>
      </c>
      <c r="E37" s="73"/>
      <c r="F37" s="4"/>
    </row>
    <row r="38" spans="1:6" ht="13.5" thickTop="1">
      <c r="A38" s="4"/>
      <c r="B38" s="4"/>
      <c r="C38" s="4"/>
      <c r="D38" s="4"/>
      <c r="E38" s="4"/>
      <c r="F38" s="4"/>
    </row>
  </sheetData>
  <sheetProtection password="C690" sheet="1" objects="1" scenarios="1" selectLockedCells="1" selectUnlockedCells="1"/>
  <mergeCells count="23">
    <mergeCell ref="A33:B33"/>
    <mergeCell ref="A32:B32"/>
    <mergeCell ref="A10:D10"/>
    <mergeCell ref="A1:B1"/>
    <mergeCell ref="A4:D4"/>
    <mergeCell ref="A3:D3"/>
    <mergeCell ref="A5:D5"/>
    <mergeCell ref="A9:D9"/>
    <mergeCell ref="A8:D8"/>
    <mergeCell ref="A37:B37"/>
    <mergeCell ref="A36:B36"/>
    <mergeCell ref="A35:B35"/>
    <mergeCell ref="A34:B34"/>
    <mergeCell ref="A7:D7"/>
    <mergeCell ref="A6:D6"/>
    <mergeCell ref="A30:B30"/>
    <mergeCell ref="A29:B29"/>
    <mergeCell ref="A28:B28"/>
    <mergeCell ref="A11:D11"/>
    <mergeCell ref="A31:B31"/>
    <mergeCell ref="A14:D14"/>
    <mergeCell ref="A13:D13"/>
    <mergeCell ref="A12:D1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sirish</cp:lastModifiedBy>
  <cp:lastPrinted>2011-11-07T20:49:23Z</cp:lastPrinted>
  <dcterms:created xsi:type="dcterms:W3CDTF">2002-01-03T18:06:33Z</dcterms:created>
  <dcterms:modified xsi:type="dcterms:W3CDTF">2011-12-29T09:31:57Z</dcterms:modified>
  <cp:category/>
  <cp:version/>
  <cp:contentType/>
  <cp:contentStatus/>
</cp:coreProperties>
</file>