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030" activeTab="0"/>
  </bookViews>
  <sheets>
    <sheet name="P8-31" sheetId="1" r:id="rId1"/>
    <sheet name="Given P8-31" sheetId="2" r:id="rId2"/>
    <sheet name="P8-32" sheetId="3" r:id="rId3"/>
    <sheet name="Given P8-32" sheetId="4" r:id="rId4"/>
    <sheet name="P8-34" sheetId="5" r:id="rId5"/>
    <sheet name="Given P8-34" sheetId="6" r:id="rId6"/>
    <sheet name="P8-35" sheetId="7" r:id="rId7"/>
    <sheet name="Given P8-35" sheetId="8" r:id="rId8"/>
    <sheet name="P8-36" sheetId="9" r:id="rId9"/>
    <sheet name="Given P8-36" sheetId="10" r:id="rId10"/>
  </sheets>
  <definedNames>
    <definedName name="_xlnm.Print_Titles" localSheetId="5">'Given P8-34'!$1:$3</definedName>
    <definedName name="_xlnm.Print_Titles" localSheetId="9">'Given P8-36'!$1:$2</definedName>
    <definedName name="_xlnm.Print_Titles" localSheetId="0">'P8-31'!$1:$4</definedName>
    <definedName name="_xlnm.Print_Titles" localSheetId="4">'P8-34'!$1:$4</definedName>
    <definedName name="_xlnm.Print_Titles" localSheetId="6">'P8-35'!$1:$4</definedName>
    <definedName name="_xlnm.Print_Titles" localSheetId="8">'P8-36'!$1:$4</definedName>
  </definedNames>
  <calcPr fullCalcOnLoad="1"/>
</workbook>
</file>

<file path=xl/comments1.xml><?xml version="1.0" encoding="utf-8"?>
<comments xmlns="http://schemas.openxmlformats.org/spreadsheetml/2006/main">
  <authors>
    <author>x</author>
  </authors>
  <commentList>
    <comment ref="E8" authorId="0">
      <text>
        <r>
          <rPr>
            <sz val="8"/>
            <rFont val="Tahoma"/>
            <family val="2"/>
          </rPr>
          <t xml:space="preserve">Use the appropriate exchange rate in a formula to determine the correct U.S. dollar value.  Your answers will be verified.  </t>
        </r>
      </text>
    </comment>
    <comment ref="D30" authorId="0">
      <text>
        <r>
          <rPr>
            <sz val="8"/>
            <rFont val="Tahoma"/>
            <family val="2"/>
          </rPr>
          <t>Enter appropriate data in yellow cells.  Your answers in the dollar column will be verified.</t>
        </r>
      </text>
    </comment>
    <comment ref="E49" authorId="0">
      <text>
        <r>
          <rPr>
            <sz val="8"/>
            <rFont val="Tahoma"/>
            <family val="2"/>
          </rPr>
          <t xml:space="preserve">Use the appropriate exchange rate in a formula to determine the correct U.S. dollar value.  Your answers will be verified.  </t>
        </r>
      </text>
    </comment>
    <comment ref="E63" authorId="0">
      <text>
        <r>
          <rPr>
            <sz val="8"/>
            <rFont val="Tahoma"/>
            <family val="2"/>
          </rPr>
          <t xml:space="preserve">The remeasurement loss is calculated below.
</t>
        </r>
      </text>
    </comment>
    <comment ref="E22" authorId="0">
      <text>
        <r>
          <rPr>
            <sz val="8"/>
            <rFont val="Tahoma"/>
            <family val="2"/>
          </rPr>
          <t xml:space="preserve">The translation adjustment is calculated below.
</t>
        </r>
      </text>
    </comment>
    <comment ref="D71" authorId="0">
      <text>
        <r>
          <rPr>
            <sz val="8"/>
            <rFont val="Tahoma"/>
            <family val="2"/>
          </rPr>
          <t>Enter appropriate data in yellow cells.  Your answers in the dollar column will be verified.</t>
        </r>
      </text>
    </comment>
  </commentList>
</comments>
</file>

<file path=xl/comments3.xml><?xml version="1.0" encoding="utf-8"?>
<comments xmlns="http://schemas.openxmlformats.org/spreadsheetml/2006/main">
  <authors>
    <author>x</author>
  </authors>
  <commentList>
    <comment ref="E11" authorId="0">
      <text>
        <r>
          <rPr>
            <sz val="8"/>
            <rFont val="Tahoma"/>
            <family val="2"/>
          </rPr>
          <t>Enter the appropriate exchange rate.  Do not round your number.</t>
        </r>
      </text>
    </comment>
    <comment ref="F11" authorId="0">
      <text>
        <r>
          <rPr>
            <sz val="8"/>
            <rFont val="Tahoma"/>
            <family val="2"/>
          </rPr>
          <t>Enter the appropriate formula to determine the value in U.S. dollars.  Round formulas to zero decimal places.   Your answer for "Net income" will be verified.</t>
        </r>
      </text>
    </comment>
    <comment ref="E25" authorId="0">
      <text>
        <r>
          <rPr>
            <sz val="8"/>
            <rFont val="Tahoma"/>
            <family val="2"/>
          </rPr>
          <t>Enter the appropriate exchange rate.  Do not round your number.</t>
        </r>
      </text>
    </comment>
    <comment ref="E34" authorId="0">
      <text>
        <r>
          <rPr>
            <sz val="8"/>
            <rFont val="Tahoma"/>
            <family val="2"/>
          </rPr>
          <t>Enter the appropriate exchange rate.  Do not round your number.</t>
        </r>
      </text>
    </comment>
    <comment ref="E50" authorId="0">
      <text>
        <r>
          <rPr>
            <sz val="8"/>
            <rFont val="Tahoma"/>
            <family val="2"/>
          </rPr>
          <t>Enter the appropriate exchange rate.  Do not round your number.</t>
        </r>
      </text>
    </comment>
    <comment ref="F23" authorId="0">
      <text>
        <r>
          <rPr>
            <sz val="8"/>
            <rFont val="Tahoma"/>
            <family val="2"/>
          </rPr>
          <t>Enter the appropriate number or formula to determine the value in U.S. dollars.  Round formulas to zero decimal places.   Your answer for "Retained earnings, 12/31/04" will be verified.</t>
        </r>
      </text>
    </comment>
    <comment ref="F34" authorId="0">
      <text>
        <r>
          <rPr>
            <sz val="8"/>
            <rFont val="Tahoma"/>
            <family val="2"/>
          </rPr>
          <t>Enter the appropriate formula to determine the value in U.S. dollars.  Round formulas to zero decimal places.   Your answer for "Total assets" will be verified.</t>
        </r>
      </text>
    </comment>
    <comment ref="F50" authorId="0">
      <text>
        <r>
          <rPr>
            <sz val="8"/>
            <rFont val="Tahoma"/>
            <family val="2"/>
          </rPr>
          <t>Enter the appropriate formula to determine the value in U.S. dollars, or enter a reference to your calculations above.  Round formulas to zero decimal places.   Your answers for "Net assets, 12/31/04" and "Cumulative translation adjustment, 12/31/04" will be verified.</t>
        </r>
      </text>
    </comment>
    <comment ref="D50" authorId="0">
      <text>
        <r>
          <rPr>
            <sz val="8"/>
            <rFont val="Tahoma"/>
            <family val="2"/>
          </rPr>
          <t>Enter the appropriate data in the yellow cells in this column.</t>
        </r>
      </text>
    </comment>
    <comment ref="F56" authorId="0">
      <text>
        <r>
          <rPr>
            <sz val="8"/>
            <rFont val="Tahoma"/>
            <family val="2"/>
          </rPr>
          <t>This number is a debit, but your answer should not be expressed as a negative number.</t>
        </r>
      </text>
    </comment>
    <comment ref="F57" authorId="0">
      <text>
        <r>
          <rPr>
            <sz val="8"/>
            <rFont val="Tahoma"/>
            <family val="2"/>
          </rPr>
          <t>This number is a debit, but your answer should not be expressed as a negative number.</t>
        </r>
      </text>
    </comment>
    <comment ref="F58" authorId="0">
      <text>
        <r>
          <rPr>
            <sz val="8"/>
            <rFont val="Tahoma"/>
            <family val="2"/>
          </rPr>
          <t>This number is a debit, but your answer should not be expressed as a negative number.</t>
        </r>
      </text>
    </comment>
    <comment ref="F41" authorId="0">
      <text>
        <r>
          <rPr>
            <sz val="8"/>
            <rFont val="Tahoma"/>
            <family val="2"/>
          </rPr>
          <t>Enter the appropriate formula to determine the value in U.S. dollars, or enter a reference to your calculations above.  Round formulas to zero decimal places.   Your answer for "Total liabilities and equities" will be verified.</t>
        </r>
      </text>
    </comment>
  </commentList>
</comments>
</file>

<file path=xl/comments5.xml><?xml version="1.0" encoding="utf-8"?>
<comments xmlns="http://schemas.openxmlformats.org/spreadsheetml/2006/main">
  <authors>
    <author>x</author>
  </authors>
  <commentList>
    <comment ref="E9" authorId="0">
      <text>
        <r>
          <rPr>
            <sz val="8"/>
            <rFont val="Tahoma"/>
            <family val="2"/>
          </rPr>
          <t>Enter the appropriate exchange rate in the yellow cells in this column.</t>
        </r>
      </text>
    </comment>
    <comment ref="G9" authorId="0">
      <text>
        <r>
          <rPr>
            <sz val="8"/>
            <rFont val="Tahoma"/>
            <family val="2"/>
          </rPr>
          <t>Enter the appropriate formula in the yellow cells in the debit and credit columns. Your debit and credit entries will be verified.</t>
        </r>
      </text>
    </comment>
    <comment ref="F22" authorId="0">
      <text>
        <r>
          <rPr>
            <sz val="8"/>
            <rFont val="Tahoma"/>
            <family val="2"/>
          </rPr>
          <t>This entry can be determined in  Schedule One below.</t>
        </r>
      </text>
    </comment>
    <comment ref="E28" authorId="0">
      <text>
        <r>
          <rPr>
            <sz val="8"/>
            <rFont val="Tahoma"/>
            <family val="2"/>
          </rPr>
          <t>Enter the appropriate exchange rate in the yellow cells in this column.</t>
        </r>
      </text>
    </comment>
    <comment ref="D28" authorId="0">
      <text>
        <r>
          <rPr>
            <sz val="8"/>
            <rFont val="Tahoma"/>
            <family val="2"/>
          </rPr>
          <t>Enter the appropriate formula or given number in the yellow cells in this column.</t>
        </r>
      </text>
    </comment>
    <comment ref="D35" authorId="0">
      <text>
        <r>
          <rPr>
            <sz val="8"/>
            <rFont val="Tahoma"/>
            <family val="2"/>
          </rPr>
          <t>This cell should contain the number calculated above (Cell B32).</t>
        </r>
      </text>
    </comment>
    <comment ref="F11" authorId="0">
      <text>
        <r>
          <rPr>
            <sz val="8"/>
            <rFont val="Tahoma"/>
            <family val="2"/>
          </rPr>
          <t>Enter the appropriate formula in the yellow cells in the debit and credit columns. Your debit and credit entries will be verified.</t>
        </r>
      </text>
    </comment>
    <comment ref="F28" authorId="0">
      <text>
        <r>
          <rPr>
            <sz val="8"/>
            <rFont val="Tahoma"/>
            <family val="2"/>
          </rPr>
          <t>Enter the appropriate formula in the yellow cells in this column. Your  entries will be verified.</t>
        </r>
      </text>
    </comment>
    <comment ref="E47" authorId="0">
      <text>
        <r>
          <rPr>
            <sz val="8"/>
            <rFont val="Tahoma"/>
            <family val="2"/>
          </rPr>
          <t>Enter the appropriate exchange rate in the yellow cells in this column.</t>
        </r>
      </text>
    </comment>
    <comment ref="E65" authorId="0">
      <text>
        <r>
          <rPr>
            <sz val="8"/>
            <rFont val="Tahoma"/>
            <family val="2"/>
          </rPr>
          <t>Enter the appropriate exchange rate in the yellow cells in this column.</t>
        </r>
      </text>
    </comment>
    <comment ref="E74" authorId="0">
      <text>
        <r>
          <rPr>
            <sz val="8"/>
            <rFont val="Tahoma"/>
            <family val="2"/>
          </rPr>
          <t>Enter the appropriate exchange rate in the yellow cells in this column.</t>
        </r>
      </text>
    </comment>
    <comment ref="E91" authorId="0">
      <text>
        <r>
          <rPr>
            <sz val="8"/>
            <rFont val="Tahoma"/>
            <family val="2"/>
          </rPr>
          <t>Enter the appropriate exchange rate in the yellow cells in this column.</t>
        </r>
      </text>
    </comment>
    <comment ref="F47" authorId="0">
      <text>
        <r>
          <rPr>
            <sz val="8"/>
            <rFont val="Tahoma"/>
            <family val="2"/>
          </rPr>
          <t>Enter the appropriate formula in the yellow cells in this column. Your  entries for "Net Income" will be verified.</t>
        </r>
      </text>
    </comment>
    <comment ref="F64" authorId="0">
      <text>
        <r>
          <rPr>
            <sz val="8"/>
            <rFont val="Tahoma"/>
            <family val="2"/>
          </rPr>
          <t>Enter the appropriate formula in the yellow cells in this column. Your  entries for "Retained earnings, 12/31/04" will be verified.</t>
        </r>
      </text>
    </comment>
    <comment ref="F74" authorId="0">
      <text>
        <r>
          <rPr>
            <sz val="8"/>
            <rFont val="Tahoma"/>
            <family val="2"/>
          </rPr>
          <t>Enter the appropriate formula in the yellow cells in this column. Your  entries for "Total liabilities and equity" will be verified.</t>
        </r>
      </text>
    </comment>
    <comment ref="F81" authorId="0">
      <text>
        <r>
          <rPr>
            <sz val="8"/>
            <rFont val="Tahoma"/>
            <family val="2"/>
          </rPr>
          <t>Enter the appropriate formula in the yellow cells in this column. Your  entries will be verified.</t>
        </r>
      </text>
    </comment>
    <comment ref="F85" authorId="0">
      <text>
        <r>
          <rPr>
            <sz val="8"/>
            <rFont val="Tahoma"/>
            <family val="2"/>
          </rPr>
          <t>This entry can be determined in  Schedule Two below.</t>
        </r>
      </text>
    </comment>
    <comment ref="F91" authorId="0">
      <text>
        <r>
          <rPr>
            <sz val="8"/>
            <rFont val="Tahoma"/>
            <family val="2"/>
          </rPr>
          <t>Enter the appropriate formula in the yellow cells in this column. Your  entries will be verified.</t>
        </r>
      </text>
    </comment>
    <comment ref="D47" authorId="0">
      <text>
        <r>
          <rPr>
            <sz val="8"/>
            <rFont val="Tahoma"/>
            <family val="2"/>
          </rPr>
          <t>Enter the appropriate formula or given number in the yellow cells in this column.</t>
        </r>
      </text>
    </comment>
    <comment ref="D64" authorId="0">
      <text>
        <r>
          <rPr>
            <sz val="8"/>
            <rFont val="Tahoma"/>
            <family val="2"/>
          </rPr>
          <t>Enter the appropriate formula or given number in the yellow cells in this column.</t>
        </r>
      </text>
    </comment>
    <comment ref="D74" authorId="0">
      <text>
        <r>
          <rPr>
            <sz val="8"/>
            <rFont val="Tahoma"/>
            <family val="2"/>
          </rPr>
          <t>Enter the appropriate formula or given number in the yellow cells in this column.</t>
        </r>
      </text>
    </comment>
    <comment ref="D91" authorId="0">
      <text>
        <r>
          <rPr>
            <sz val="8"/>
            <rFont val="Tahoma"/>
            <family val="2"/>
          </rPr>
          <t>Enter the appropriate formula or given number in the yellow cells in this column.</t>
        </r>
      </text>
    </comment>
  </commentList>
</comments>
</file>

<file path=xl/comments7.xml><?xml version="1.0" encoding="utf-8"?>
<comments xmlns="http://schemas.openxmlformats.org/spreadsheetml/2006/main">
  <authors>
    <author>x</author>
  </authors>
  <commentList>
    <comment ref="F33" authorId="0">
      <text>
        <r>
          <rPr>
            <sz val="8"/>
            <rFont val="Tahoma"/>
            <family val="2"/>
          </rPr>
          <t>This entry can be determined in  Schedule Two below.</t>
        </r>
      </text>
    </comment>
    <comment ref="E8" authorId="0">
      <text>
        <r>
          <rPr>
            <sz val="8"/>
            <rFont val="Tahoma"/>
            <family val="2"/>
          </rPr>
          <t>Enter the appropriate exchange rate in the yellow cells in this column.</t>
        </r>
      </text>
    </comment>
    <comment ref="F8" authorId="0">
      <text>
        <r>
          <rPr>
            <sz val="8"/>
            <rFont val="Tahoma"/>
            <family val="2"/>
          </rPr>
          <t>Enter the appropriate formula in the yellow cells in this column. Your  entries at the end of each section will be verified.</t>
        </r>
      </text>
    </comment>
    <comment ref="D11" authorId="0">
      <text>
        <r>
          <rPr>
            <sz val="8"/>
            <rFont val="Tahoma"/>
            <family val="2"/>
          </rPr>
          <t>Enter the appropriate formula or given number in the yellow cells in this column.</t>
        </r>
      </text>
    </comment>
    <comment ref="D41" authorId="0">
      <text>
        <r>
          <rPr>
            <sz val="8"/>
            <rFont val="Tahoma"/>
            <family val="2"/>
          </rPr>
          <t>Enter the appropriate formula or given number in the yellow cells in this column.</t>
        </r>
      </text>
    </comment>
    <comment ref="D51" authorId="0">
      <text>
        <r>
          <rPr>
            <sz val="8"/>
            <rFont val="Tahoma"/>
            <family val="2"/>
          </rPr>
          <t>Enter the appropriate formula or given number in the yellow cells in this column.</t>
        </r>
      </text>
    </comment>
    <comment ref="E51" authorId="0">
      <text>
        <r>
          <rPr>
            <sz val="8"/>
            <rFont val="Tahoma"/>
            <family val="2"/>
          </rPr>
          <t>Enter the appropriate exchange rate in the yellow cells in this column.</t>
        </r>
      </text>
    </comment>
    <comment ref="E42" authorId="0">
      <text>
        <r>
          <rPr>
            <sz val="8"/>
            <rFont val="Tahoma"/>
            <family val="2"/>
          </rPr>
          <t>Enter the appropriate exchange rate in the yellow cells in this column.</t>
        </r>
      </text>
    </comment>
    <comment ref="F41" authorId="0">
      <text>
        <r>
          <rPr>
            <sz val="8"/>
            <rFont val="Tahoma"/>
            <family val="2"/>
          </rPr>
          <t>Enter the appropriate formula in the yellow cells in this column. Your  entries for "Retained earnings, 12/31/04) will be verified.</t>
        </r>
      </text>
    </comment>
    <comment ref="F51" authorId="0">
      <text>
        <r>
          <rPr>
            <sz val="8"/>
            <rFont val="Tahoma"/>
            <family val="2"/>
          </rPr>
          <t>Enter the appropriate formula in the yellow cells in this column. Your entry for "Cumulative translation adjustment, 12/31/05 (negative)" will be verified.</t>
        </r>
      </text>
    </comment>
    <comment ref="F16" authorId="0">
      <text>
        <r>
          <rPr>
            <sz val="8"/>
            <rFont val="Tahoma"/>
            <family val="2"/>
          </rPr>
          <t>This entry can be determined in  Schedule One
 below.</t>
        </r>
      </text>
    </comment>
    <comment ref="F77" authorId="0">
      <text>
        <r>
          <rPr>
            <sz val="8"/>
            <rFont val="Tahoma"/>
            <family val="2"/>
          </rPr>
          <t>Using the dropdown list, enter a notation in this column.  See below for Consolidation Entry notations.</t>
        </r>
      </text>
    </comment>
    <comment ref="G77" authorId="0">
      <text>
        <r>
          <rPr>
            <sz val="8"/>
            <rFont val="Tahoma"/>
            <family val="2"/>
          </rPr>
          <t>Enter consolidation entries in the yellow cells in this column.  The consolidated totals are verified.</t>
        </r>
      </text>
    </comment>
    <comment ref="H77" authorId="0">
      <text>
        <r>
          <rPr>
            <sz val="8"/>
            <rFont val="Tahoma"/>
            <family val="2"/>
          </rPr>
          <t>Using the dropdown list, enter a notation in this column.  See below for Consolidation Entry notations.</t>
        </r>
      </text>
    </comment>
    <comment ref="I77" authorId="0">
      <text>
        <r>
          <rPr>
            <sz val="8"/>
            <rFont val="Tahoma"/>
            <family val="2"/>
          </rPr>
          <t>Enter consolidation entries in the yellow cells in this column.  The consolidated totals are verified.</t>
        </r>
      </text>
    </comment>
    <comment ref="J77" authorId="0">
      <text>
        <r>
          <rPr>
            <sz val="8"/>
            <rFont val="Tahoma"/>
            <family val="2"/>
          </rPr>
          <t>Enter appropriate data in the yellow cells in this column.  The consolidated balances are verified.</t>
        </r>
      </text>
    </comment>
    <comment ref="A115" authorId="0">
      <text>
        <r>
          <rPr>
            <sz val="8"/>
            <rFont val="Tahoma"/>
            <family val="2"/>
          </rPr>
          <t>Using the dropdown list, enter a consolidation label.</t>
        </r>
      </text>
    </comment>
    <comment ref="A128" authorId="0">
      <text>
        <r>
          <rPr>
            <sz val="8"/>
            <rFont val="Tahoma"/>
            <family val="2"/>
          </rPr>
          <t>Using the dropdown list, enter a consolidation label.</t>
        </r>
      </text>
    </comment>
    <comment ref="A133" authorId="0">
      <text>
        <r>
          <rPr>
            <sz val="8"/>
            <rFont val="Tahoma"/>
            <family val="2"/>
          </rPr>
          <t>Using the dropdown list, enter a consolidation label.</t>
        </r>
      </text>
    </comment>
    <comment ref="A120" authorId="0">
      <text>
        <r>
          <rPr>
            <sz val="8"/>
            <rFont val="Tahoma"/>
            <family val="2"/>
          </rPr>
          <t>Using the dropdown list, enter a consolidation label.</t>
        </r>
      </text>
    </comment>
    <comment ref="F115" authorId="0">
      <text>
        <r>
          <rPr>
            <sz val="8"/>
            <rFont val="Tahoma"/>
            <family val="2"/>
          </rPr>
          <t xml:space="preserve">Enter the appropriate debit or credit in the yellow cells.  Your entries will </t>
        </r>
        <r>
          <rPr>
            <sz val="8"/>
            <rFont val="Tahoma"/>
            <family val="2"/>
          </rPr>
          <t>be verified.</t>
        </r>
      </text>
    </comment>
    <comment ref="F120" authorId="0">
      <text>
        <r>
          <rPr>
            <sz val="8"/>
            <rFont val="Tahoma"/>
            <family val="2"/>
          </rPr>
          <t xml:space="preserve">Enter the appropriate debit or credit in the yellow cells.  Your entries will </t>
        </r>
        <r>
          <rPr>
            <sz val="8"/>
            <rFont val="Tahoma"/>
            <family val="2"/>
          </rPr>
          <t>be verified.</t>
        </r>
      </text>
    </comment>
    <comment ref="F128" authorId="0">
      <text>
        <r>
          <rPr>
            <sz val="8"/>
            <rFont val="Tahoma"/>
            <family val="2"/>
          </rPr>
          <t xml:space="preserve">Enter the appropriate debit or credit in the yellow cells.  Your entries will </t>
        </r>
        <r>
          <rPr>
            <sz val="8"/>
            <rFont val="Tahoma"/>
            <family val="2"/>
          </rPr>
          <t>be verified.</t>
        </r>
      </text>
    </comment>
    <comment ref="F133" authorId="0">
      <text>
        <r>
          <rPr>
            <sz val="8"/>
            <rFont val="Tahoma"/>
            <family val="2"/>
          </rPr>
          <t xml:space="preserve">Enter the appropriate debit or credit in the yellow cells.  Your entries will </t>
        </r>
        <r>
          <rPr>
            <sz val="8"/>
            <rFont val="Tahoma"/>
            <family val="2"/>
          </rPr>
          <t>be verified.</t>
        </r>
      </text>
    </comment>
  </commentList>
</comments>
</file>

<file path=xl/comments9.xml><?xml version="1.0" encoding="utf-8"?>
<comments xmlns="http://schemas.openxmlformats.org/spreadsheetml/2006/main">
  <authors>
    <author>x</author>
  </authors>
  <commentList>
    <comment ref="E10" authorId="0">
      <text>
        <r>
          <rPr>
            <sz val="8"/>
            <rFont val="Tahoma"/>
            <family val="2"/>
          </rPr>
          <t>Enter the appropriate exchange rate in the yellow cells in this column.</t>
        </r>
      </text>
    </comment>
    <comment ref="F10" authorId="0">
      <text>
        <r>
          <rPr>
            <sz val="8"/>
            <rFont val="Tahoma"/>
            <family val="2"/>
          </rPr>
          <t>Enter the appropriate formula in the yellow cells in this column. Your  entries at the end of each section will be verified.</t>
        </r>
      </text>
    </comment>
    <comment ref="F44" authorId="0">
      <text>
        <r>
          <rPr>
            <sz val="8"/>
            <rFont val="Tahoma"/>
            <family val="2"/>
          </rPr>
          <t>Enter the appropriate formula in the yellow cells in this column. Your  entry for "Cumulative translation adjustment, 12/31/05 (negative)" will be verified.</t>
        </r>
      </text>
    </comment>
    <comment ref="D45" authorId="0">
      <text>
        <r>
          <rPr>
            <sz val="8"/>
            <rFont val="Tahoma"/>
            <family val="2"/>
          </rPr>
          <t>Enter the appropriate formula or given number in the yellow cells in this column.</t>
        </r>
      </text>
    </comment>
    <comment ref="E45" authorId="0">
      <text>
        <r>
          <rPr>
            <sz val="8"/>
            <rFont val="Tahoma"/>
            <family val="2"/>
          </rPr>
          <t>Enter the appropriate exchange rate in the yellow cells in this column.</t>
        </r>
      </text>
    </comment>
    <comment ref="E61" authorId="0">
      <text>
        <r>
          <rPr>
            <sz val="8"/>
            <rFont val="Tahoma"/>
            <family val="2"/>
          </rPr>
          <t>Enter the appropriate exchange rate in the yellow cells in this column.</t>
        </r>
      </text>
    </comment>
    <comment ref="F61" authorId="0">
      <text>
        <r>
          <rPr>
            <sz val="8"/>
            <rFont val="Tahoma"/>
            <family val="2"/>
          </rPr>
          <t>Enter the appropriate formula in the yellow cells in this column. Your  entries at the end of each section will be verified.</t>
        </r>
      </text>
    </comment>
    <comment ref="D95" authorId="0">
      <text>
        <r>
          <rPr>
            <sz val="8"/>
            <rFont val="Tahoma"/>
            <family val="2"/>
          </rPr>
          <t>Enter the appropriate formula or given number in the yellow cells in this column.</t>
        </r>
      </text>
    </comment>
    <comment ref="E95" authorId="0">
      <text>
        <r>
          <rPr>
            <sz val="8"/>
            <rFont val="Tahoma"/>
            <family val="2"/>
          </rPr>
          <t>Enter the appropriate exchange rate in the yellow cells in this column.</t>
        </r>
      </text>
    </comment>
    <comment ref="F95" authorId="0">
      <text>
        <r>
          <rPr>
            <sz val="8"/>
            <rFont val="Tahoma"/>
            <family val="2"/>
          </rPr>
          <t>Enter the appropriate formula in the yellow cells in this column. Your  entries for "Cost of goods sold" will be verified.</t>
        </r>
      </text>
    </comment>
    <comment ref="D104" authorId="0">
      <text>
        <r>
          <rPr>
            <sz val="8"/>
            <rFont val="Tahoma"/>
            <family val="2"/>
          </rPr>
          <t>Enter the appropriate formula or given number in the yellow cells in this column.</t>
        </r>
      </text>
    </comment>
    <comment ref="D120" authorId="0">
      <text>
        <r>
          <rPr>
            <sz val="8"/>
            <rFont val="Tahoma"/>
            <family val="2"/>
          </rPr>
          <t>Enter the appropriate formula or given number in the yellow cells in this column.</t>
        </r>
      </text>
    </comment>
    <comment ref="E104" authorId="0">
      <text>
        <r>
          <rPr>
            <sz val="8"/>
            <rFont val="Tahoma"/>
            <family val="2"/>
          </rPr>
          <t>Enter the appropriate exchange rate in the yellow cells in this column.</t>
        </r>
      </text>
    </comment>
    <comment ref="E120" authorId="0">
      <text>
        <r>
          <rPr>
            <sz val="8"/>
            <rFont val="Tahoma"/>
            <family val="2"/>
          </rPr>
          <t>Enter the appropriate exchange rate in the yellow cells in this column.</t>
        </r>
      </text>
    </comment>
    <comment ref="F104" authorId="0">
      <text>
        <r>
          <rPr>
            <sz val="8"/>
            <rFont val="Tahoma"/>
            <family val="2"/>
          </rPr>
          <t>Enter the appropriate formula in the yellow cells in this column. Your totals will be verified.</t>
        </r>
      </text>
    </comment>
    <comment ref="F120" authorId="0">
      <text>
        <r>
          <rPr>
            <sz val="8"/>
            <rFont val="Tahoma"/>
            <family val="2"/>
          </rPr>
          <t>Enter the appropriate formula in the yellow cells in this column. Your totals will be verified.</t>
        </r>
      </text>
    </comment>
    <comment ref="E159" authorId="0">
      <text>
        <r>
          <rPr>
            <sz val="8"/>
            <rFont val="Tahoma"/>
            <family val="2"/>
          </rPr>
          <t>Enter the appropriate exchange rate in the yellow cells in this column.</t>
        </r>
      </text>
    </comment>
    <comment ref="F159" authorId="0">
      <text>
        <r>
          <rPr>
            <sz val="8"/>
            <rFont val="Tahoma"/>
            <family val="2"/>
          </rPr>
          <t>Enter the appropriate formula in the yellow cells in this column. Your  entries at the end of each section will be verified.</t>
        </r>
      </text>
    </comment>
    <comment ref="D193" authorId="0">
      <text>
        <r>
          <rPr>
            <sz val="8"/>
            <rFont val="Tahoma"/>
            <family val="2"/>
          </rPr>
          <t>Enter the appropriate formula or given number in the yellow cells in this column.</t>
        </r>
      </text>
    </comment>
    <comment ref="E193" authorId="0">
      <text>
        <r>
          <rPr>
            <sz val="8"/>
            <rFont val="Tahoma"/>
            <family val="2"/>
          </rPr>
          <t>Enter the appropriate exchange rate in the yellow cells in this column.</t>
        </r>
      </text>
    </comment>
    <comment ref="F193" authorId="0">
      <text>
        <r>
          <rPr>
            <sz val="8"/>
            <rFont val="Tahoma"/>
            <family val="2"/>
          </rPr>
          <t>Enter the appropriate formula in the yellow cells in this column. Your  entries for "Cost of goods sold" will be verified.</t>
        </r>
      </text>
    </comment>
    <comment ref="D202" authorId="0">
      <text>
        <r>
          <rPr>
            <sz val="8"/>
            <rFont val="Tahoma"/>
            <family val="2"/>
          </rPr>
          <t>Enter the appropriate formula or given number in the yellow cells in this column.</t>
        </r>
      </text>
    </comment>
    <comment ref="E202" authorId="0">
      <text>
        <r>
          <rPr>
            <sz val="8"/>
            <rFont val="Tahoma"/>
            <family val="2"/>
          </rPr>
          <t>Enter the appropriate exchange rate in the yellow cells in this column.</t>
        </r>
      </text>
    </comment>
    <comment ref="F202" authorId="0">
      <text>
        <r>
          <rPr>
            <sz val="8"/>
            <rFont val="Tahoma"/>
            <family val="2"/>
          </rPr>
          <t>Enter the appropriate formula in the yellow cells in this column. Your totals will be verified.</t>
        </r>
      </text>
    </comment>
    <comment ref="D218" authorId="0">
      <text>
        <r>
          <rPr>
            <sz val="8"/>
            <rFont val="Tahoma"/>
            <family val="2"/>
          </rPr>
          <t>Enter the appropriate formula or given number in the yellow cells in this column.</t>
        </r>
      </text>
    </comment>
    <comment ref="E218" authorId="0">
      <text>
        <r>
          <rPr>
            <sz val="8"/>
            <rFont val="Tahoma"/>
            <family val="2"/>
          </rPr>
          <t>Enter the appropriate exchange rate in the yellow cells in this column.</t>
        </r>
      </text>
    </comment>
    <comment ref="F218" authorId="0">
      <text>
        <r>
          <rPr>
            <sz val="8"/>
            <rFont val="Tahoma"/>
            <family val="2"/>
          </rPr>
          <t>Enter the appropriate formula in the yellow cells in this column. Your totals will be verified.</t>
        </r>
      </text>
    </comment>
    <comment ref="D137" authorId="0">
      <text>
        <r>
          <rPr>
            <sz val="8"/>
            <rFont val="Tahoma"/>
            <family val="2"/>
          </rPr>
          <t>Enter the appropriate formula or given number in the yellow cells in this column.</t>
        </r>
      </text>
    </comment>
    <comment ref="E137" authorId="0">
      <text>
        <r>
          <rPr>
            <sz val="8"/>
            <rFont val="Tahoma"/>
            <family val="2"/>
          </rPr>
          <t>Enter the appropriate exchange rate in the yellow cells in this column.</t>
        </r>
      </text>
    </comment>
    <comment ref="F137" authorId="0">
      <text>
        <r>
          <rPr>
            <sz val="8"/>
            <rFont val="Tahoma"/>
            <family val="2"/>
          </rPr>
          <t>Enter the appropriate formula in the yellow cells in this column. Your entry for "Remeasurement gain - 2005" will be verified.</t>
        </r>
      </text>
    </comment>
    <comment ref="D235" authorId="0">
      <text>
        <r>
          <rPr>
            <sz val="8"/>
            <rFont val="Tahoma"/>
            <family val="2"/>
          </rPr>
          <t>Enter the appropriate formula or given number in the yellow cells in this column.</t>
        </r>
      </text>
    </comment>
    <comment ref="E235" authorId="0">
      <text>
        <r>
          <rPr>
            <sz val="8"/>
            <rFont val="Tahoma"/>
            <family val="2"/>
          </rPr>
          <t>Enter the appropriate exchange rate in the yellow cells in this column.</t>
        </r>
      </text>
    </comment>
    <comment ref="F235" authorId="0">
      <text>
        <r>
          <rPr>
            <sz val="8"/>
            <rFont val="Tahoma"/>
            <family val="2"/>
          </rPr>
          <t>Enter the appropriate formula in the yellow cells in this column. Your entry for "Remeasurement gain - 2005" will be verified.</t>
        </r>
      </text>
    </comment>
    <comment ref="A255" authorId="0">
      <text>
        <r>
          <rPr>
            <sz val="8"/>
            <rFont val="Tahoma"/>
            <family val="2"/>
          </rPr>
          <t>Enter a short answer in the space provided.</t>
        </r>
        <r>
          <rPr>
            <sz val="9"/>
            <rFont val="Tahoma"/>
            <family val="2"/>
          </rPr>
          <t xml:space="preserve">
</t>
        </r>
      </text>
    </comment>
  </commentList>
</comments>
</file>

<file path=xl/sharedStrings.xml><?xml version="1.0" encoding="utf-8"?>
<sst xmlns="http://schemas.openxmlformats.org/spreadsheetml/2006/main" count="898" uniqueCount="365">
  <si>
    <t>Student Name:</t>
  </si>
  <si>
    <t>Class:</t>
  </si>
  <si>
    <t>Kingsfield investment in subsidiary (in Kumquats)</t>
  </si>
  <si>
    <t>KQ</t>
  </si>
  <si>
    <t>Currency exchange (KQ 1):</t>
  </si>
  <si>
    <t>Cash</t>
  </si>
  <si>
    <t>Accounts receivable</t>
  </si>
  <si>
    <t>Equipment</t>
  </si>
  <si>
    <t>Accumulated depreciation</t>
  </si>
  <si>
    <t>Land</t>
  </si>
  <si>
    <t>Accounts payable</t>
  </si>
  <si>
    <t>Common stock</t>
  </si>
  <si>
    <t>Sales</t>
  </si>
  <si>
    <t>Salary expense</t>
  </si>
  <si>
    <t>Depreciation expense</t>
  </si>
  <si>
    <t>Miscellaneous expenses</t>
  </si>
  <si>
    <t xml:space="preserve">  Totals</t>
  </si>
  <si>
    <t>Debits</t>
  </si>
  <si>
    <t>Credits</t>
  </si>
  <si>
    <t>Expended to acquire equipment</t>
  </si>
  <si>
    <t xml:space="preserve">Translation adjustment </t>
  </si>
  <si>
    <t>Calculation of Translation Adjustment</t>
  </si>
  <si>
    <t>Increase in net assets:</t>
  </si>
  <si>
    <t xml:space="preserve">  Common stock issued</t>
  </si>
  <si>
    <t xml:space="preserve">  Sales</t>
  </si>
  <si>
    <t>Decrease in net assets:</t>
  </si>
  <si>
    <t xml:space="preserve">  Dividends paid</t>
  </si>
  <si>
    <t xml:space="preserve">  Salary expense</t>
  </si>
  <si>
    <t xml:space="preserve">  Depreciation expense</t>
  </si>
  <si>
    <t xml:space="preserve">  Miscellaneous expense</t>
  </si>
  <si>
    <t>Net assets, 12/31</t>
  </si>
  <si>
    <t>Net assets, 12/31 at current</t>
  </si>
  <si>
    <t xml:space="preserve">    exchange rate</t>
  </si>
  <si>
    <t>Translation adjustment</t>
  </si>
  <si>
    <t>Net assets, 1/1</t>
  </si>
  <si>
    <t>Exchange</t>
  </si>
  <si>
    <t>Rate</t>
  </si>
  <si>
    <t>Dollar</t>
  </si>
  <si>
    <t xml:space="preserve">  Acquired equipment</t>
  </si>
  <si>
    <t xml:space="preserve">  Acquired land</t>
  </si>
  <si>
    <t>Net monetary assets, 12/31</t>
  </si>
  <si>
    <t xml:space="preserve">Net monetary assets, 12/31 </t>
  </si>
  <si>
    <t xml:space="preserve">    at current exchange rate</t>
  </si>
  <si>
    <t>Remeasurement loss</t>
  </si>
  <si>
    <t>b.  Remeasurement of Kingston Subsidiary Trial Balance</t>
  </si>
  <si>
    <t>Currency exchange ($1):</t>
  </si>
  <si>
    <t>GH</t>
  </si>
  <si>
    <t>Income Statement</t>
  </si>
  <si>
    <t>Livingston Company is a wholly owned subsidiary of Rose Corporation</t>
  </si>
  <si>
    <t>Exchange rate for $1 when common stock issued</t>
  </si>
  <si>
    <t>Exchange rate for $1 when fixed assets acquired</t>
  </si>
  <si>
    <t>Inventory acquired evenly throughout the year</t>
  </si>
  <si>
    <t>Cost of goods sold</t>
  </si>
  <si>
    <t>Gross profit</t>
  </si>
  <si>
    <t>Less: Operating expenses</t>
  </si>
  <si>
    <t>Gain on sale of equipment</t>
  </si>
  <si>
    <t>Net income</t>
  </si>
  <si>
    <t>Less: Dividends paid</t>
  </si>
  <si>
    <t>Balance Sheet</t>
  </si>
  <si>
    <t>Receivables</t>
  </si>
  <si>
    <t>Inventory</t>
  </si>
  <si>
    <t>Fixed assets (net)</t>
  </si>
  <si>
    <t>Total assets</t>
  </si>
  <si>
    <t>Assets</t>
  </si>
  <si>
    <t>Liabilities and Equities</t>
  </si>
  <si>
    <t>Liabilities</t>
  </si>
  <si>
    <t>Statement of Retained Earnings</t>
  </si>
  <si>
    <t>LIVINGSTON COMPANY</t>
  </si>
  <si>
    <t>Goghs</t>
  </si>
  <si>
    <t>U.S.</t>
  </si>
  <si>
    <t>Dollars</t>
  </si>
  <si>
    <t>Translation Adjustment</t>
  </si>
  <si>
    <t>Dividends paid</t>
  </si>
  <si>
    <t>Net assets at current</t>
  </si>
  <si>
    <t>SENDELBACH CORPORATION</t>
  </si>
  <si>
    <t>Main Operation - Canada</t>
  </si>
  <si>
    <t>Branch operation</t>
  </si>
  <si>
    <t xml:space="preserve">  Total</t>
  </si>
  <si>
    <t>Branch Operation - Mexico</t>
  </si>
  <si>
    <t>Inventory (beginning-income statement)</t>
  </si>
  <si>
    <t>Inventory (ending-income statement)</t>
  </si>
  <si>
    <t>Inventory (ending-balance sheet)</t>
  </si>
  <si>
    <t>Purchases</t>
  </si>
  <si>
    <t>Main office</t>
  </si>
  <si>
    <t>Debit</t>
  </si>
  <si>
    <t>Credit</t>
  </si>
  <si>
    <t>C$</t>
  </si>
  <si>
    <t>(C$)</t>
  </si>
  <si>
    <t>(Ps.)</t>
  </si>
  <si>
    <t>Mexican building and equipment acquired</t>
  </si>
  <si>
    <t>Mexican main office account (equity account)</t>
  </si>
  <si>
    <t>Ps.</t>
  </si>
  <si>
    <t xml:space="preserve">  when one peso was worth C$.25</t>
  </si>
  <si>
    <t xml:space="preserve">Cumulative translation adjustment (credit) on </t>
  </si>
  <si>
    <t xml:space="preserve">Subsidiary's common stock issued when </t>
  </si>
  <si>
    <t xml:space="preserve">  exchange was $.45=C$1</t>
  </si>
  <si>
    <t xml:space="preserve">    Canadian dollar</t>
  </si>
  <si>
    <t xml:space="preserve">    Translated figure</t>
  </si>
  <si>
    <t>Exchange rates for translation purposes:</t>
  </si>
  <si>
    <t>Buildings and equipment</t>
  </si>
  <si>
    <t>Utility expense</t>
  </si>
  <si>
    <t>Currency exchange rates for Mexican operation:</t>
  </si>
  <si>
    <t>a.  Remeasurement of Mexican Operations</t>
  </si>
  <si>
    <t>given</t>
  </si>
  <si>
    <t>Schedule One-Remeasurement Loss</t>
  </si>
  <si>
    <t>Increases in net monetary assets-Sales</t>
  </si>
  <si>
    <t xml:space="preserve">  Purchases</t>
  </si>
  <si>
    <t xml:space="preserve">  current exchange rate</t>
  </si>
  <si>
    <t>$C</t>
  </si>
  <si>
    <t>Fm. Sch. One</t>
  </si>
  <si>
    <t>Given</t>
  </si>
  <si>
    <t>b. and c.  Financial Statements for Subsidiary</t>
  </si>
  <si>
    <t>Notes payable</t>
  </si>
  <si>
    <t>Retained earnings</t>
  </si>
  <si>
    <t>Cumulative translation adjustment</t>
  </si>
  <si>
    <t>Schedule Two-Translation Adjustment</t>
  </si>
  <si>
    <t>Changes in net assets</t>
  </si>
  <si>
    <t xml:space="preserve">  Net income</t>
  </si>
  <si>
    <t xml:space="preserve">  Dividends</t>
  </si>
  <si>
    <t>Part c.</t>
  </si>
  <si>
    <t>$U.S.</t>
  </si>
  <si>
    <t>above</t>
  </si>
  <si>
    <t>Fm. Sch. Two</t>
  </si>
  <si>
    <t>Above</t>
  </si>
  <si>
    <t xml:space="preserve">  (positive)</t>
  </si>
  <si>
    <t>Part b.</t>
  </si>
  <si>
    <t>Corporation</t>
  </si>
  <si>
    <t>Cash and receivables</t>
  </si>
  <si>
    <t>Additional paid-in capital</t>
  </si>
  <si>
    <t>Cost of purchase</t>
  </si>
  <si>
    <t>U.S.$</t>
  </si>
  <si>
    <t>£E</t>
  </si>
  <si>
    <t>Company</t>
  </si>
  <si>
    <t>Simbel</t>
  </si>
  <si>
    <t>Cayce</t>
  </si>
  <si>
    <t>Rent expense</t>
  </si>
  <si>
    <t>Other expenses</t>
  </si>
  <si>
    <t>Dividend income-from Simbel</t>
  </si>
  <si>
    <t>Investment in Simbel (cost)</t>
  </si>
  <si>
    <t>Prepaid expense</t>
  </si>
  <si>
    <t>Exchange rates between U.S. dollar and Egyptian pound:</t>
  </si>
  <si>
    <t>Step One - Translation Worksheet</t>
  </si>
  <si>
    <t>U.S. $</t>
  </si>
  <si>
    <t>Rent expense (adjusted)</t>
  </si>
  <si>
    <t>Prepaid expense (adjusted)</t>
  </si>
  <si>
    <t>Subtotal</t>
  </si>
  <si>
    <t>Total</t>
  </si>
  <si>
    <t xml:space="preserve">  (negative)</t>
  </si>
  <si>
    <t>Consolidation Worksheet</t>
  </si>
  <si>
    <t>Consolidated</t>
  </si>
  <si>
    <t>Accounts</t>
  </si>
  <si>
    <t>Dividend income</t>
  </si>
  <si>
    <t>Adjustments and Eliminations</t>
  </si>
  <si>
    <t>Balances</t>
  </si>
  <si>
    <t>[ I ] To eliminate intercompany dividend payments recorded by parent as income.</t>
  </si>
  <si>
    <t>[S] To eliminate subsidiary's stockholders' equity and allocate excess purchase price over book value to land (fixed assets).</t>
  </si>
  <si>
    <t>Kcs</t>
  </si>
  <si>
    <t>RAKONA A.S.</t>
  </si>
  <si>
    <t>Accounts receivable (net)</t>
  </si>
  <si>
    <t>Less: accumulated depreciation</t>
  </si>
  <si>
    <t>Building</t>
  </si>
  <si>
    <t>Liabilities and Stockholders' Equity</t>
  </si>
  <si>
    <t>Long-term debt</t>
  </si>
  <si>
    <t>Research and development expense</t>
  </si>
  <si>
    <t>Other expenses (including taxes)</t>
  </si>
  <si>
    <t>Exchange rates between U.S. dollar and Czech koruna (Kcs):</t>
  </si>
  <si>
    <t>Exchange rate for Kcs when ending inventory acquired</t>
  </si>
  <si>
    <t>Fixed assets on books at acquisition except:</t>
  </si>
  <si>
    <t xml:space="preserve">  Equipment</t>
  </si>
  <si>
    <t xml:space="preserve">  Buildings</t>
  </si>
  <si>
    <t>Equipment depreciated (straight-line) over years</t>
  </si>
  <si>
    <t>Buildings depreciated (straight-line) over years</t>
  </si>
  <si>
    <t xml:space="preserve">Part a. </t>
  </si>
  <si>
    <t>Cumulative translation adjustment (debit bal.)</t>
  </si>
  <si>
    <t>Additional paid-in capital (Kcs)</t>
  </si>
  <si>
    <t>Common stock (Kcs)</t>
  </si>
  <si>
    <t>Exchange rates for Kcs at time of acquisition:</t>
  </si>
  <si>
    <t>Dividends declared and paid when exchange rate for Kcs</t>
  </si>
  <si>
    <t>Depreciation expense-equipment</t>
  </si>
  <si>
    <t>Depreciation expense-building</t>
  </si>
  <si>
    <t>Part I(a). Czech koruna is the functional currency</t>
  </si>
  <si>
    <t>to balance</t>
  </si>
  <si>
    <t xml:space="preserve">               temporal method</t>
  </si>
  <si>
    <t>Sch. A</t>
  </si>
  <si>
    <t>Sch. B</t>
  </si>
  <si>
    <t>Sch. C</t>
  </si>
  <si>
    <t>Beginning inventory</t>
  </si>
  <si>
    <t>Ending inventory</t>
  </si>
  <si>
    <t>Acc.Deprec.-Old Equipment</t>
  </si>
  <si>
    <t>Acc.Deprec.-New Equipment</t>
  </si>
  <si>
    <t>Deprec. Expense - Old Equip.</t>
  </si>
  <si>
    <t>Deprec. Expense - New Equip.</t>
  </si>
  <si>
    <t>Acc.Deprec.-Old Building</t>
  </si>
  <si>
    <t>Acc.Deprec.-New Building</t>
  </si>
  <si>
    <t>Deprec. Expense - Old Building</t>
  </si>
  <si>
    <t>Deprec. Expense - New Building</t>
  </si>
  <si>
    <t>Schedule A - Cost of goods sold</t>
  </si>
  <si>
    <t>Schedule B - Equipment</t>
  </si>
  <si>
    <t>Schedule C - Building</t>
  </si>
  <si>
    <t>Part I(b). U.S. dollar is the functional currency</t>
  </si>
  <si>
    <t>Income before remeasurement gain</t>
  </si>
  <si>
    <t>Calculation of Remeasurement Gain</t>
  </si>
  <si>
    <t>Increase in monetary assets:</t>
  </si>
  <si>
    <t>Decrease in monetary assets:</t>
  </si>
  <si>
    <t xml:space="preserve">  Purchase of inventory</t>
  </si>
  <si>
    <t xml:space="preserve">  Research &amp; development</t>
  </si>
  <si>
    <t xml:space="preserve">  Other expenses</t>
  </si>
  <si>
    <t xml:space="preserve">    current exchange rate</t>
  </si>
  <si>
    <t>Part I(c). U.S. dollar is the functional currency</t>
  </si>
  <si>
    <t xml:space="preserve">               temporal method (no long-term debt)</t>
  </si>
  <si>
    <t>Acc. Deprec.-Old Equipment</t>
  </si>
  <si>
    <t>Calculation of Remeasurement Loss</t>
  </si>
  <si>
    <t>Operating expenses</t>
  </si>
  <si>
    <t>CAYCE CORPORATION AND SIMBEL COMPANY</t>
  </si>
  <si>
    <t>Investment</t>
  </si>
  <si>
    <t>Fixed assets</t>
  </si>
  <si>
    <t>[E] To revalue (write down) excess cost over book value for change in exchange rate since date of acquisition.</t>
  </si>
  <si>
    <t>Income before remeasurement loss</t>
  </si>
  <si>
    <t>Net monetary assets, 1/1</t>
  </si>
  <si>
    <t>Increase in net monetary assets:</t>
  </si>
  <si>
    <t>Decrease in net monetary assets:</t>
  </si>
  <si>
    <t>Cayce purchases interest in Simbel</t>
  </si>
  <si>
    <t>Prepaid rent</t>
  </si>
  <si>
    <t>Adjustment and Elimination Entries</t>
  </si>
  <si>
    <t>Investment in Simbel</t>
  </si>
  <si>
    <t>Common Stock (Simbel)</t>
  </si>
  <si>
    <t>Additional Paid-in Capital (Simbel)</t>
  </si>
  <si>
    <t>Fixed Assets (revaluation)</t>
  </si>
  <si>
    <t>Accounts Receivable</t>
  </si>
  <si>
    <t>Accumulated Depreciation</t>
  </si>
  <si>
    <t>Accounts Payable</t>
  </si>
  <si>
    <t>Notes Payable</t>
  </si>
  <si>
    <t>Common Stock</t>
  </si>
  <si>
    <t>Dividends Paid</t>
  </si>
  <si>
    <t>Salary Expense</t>
  </si>
  <si>
    <t>Depreciation Expense</t>
  </si>
  <si>
    <t>Miscellaneous Expenses</t>
  </si>
  <si>
    <t xml:space="preserve">  Total assets</t>
  </si>
  <si>
    <t xml:space="preserve">  Total liabilities and equities</t>
  </si>
  <si>
    <t>Additional information:</t>
  </si>
  <si>
    <t>US$</t>
  </si>
  <si>
    <t>Account</t>
  </si>
  <si>
    <t>(in Czech koruma - Kcs)</t>
  </si>
  <si>
    <t xml:space="preserve">  Total liabilities and stockholders' equity</t>
  </si>
  <si>
    <t xml:space="preserve">    Investment in Simbel</t>
  </si>
  <si>
    <t xml:space="preserve">    Dividends paid</t>
  </si>
  <si>
    <t xml:space="preserve">    Fixed assets (revaluation)</t>
  </si>
  <si>
    <t>Current rate method</t>
  </si>
  <si>
    <t xml:space="preserve">  January 1, 2013</t>
  </si>
  <si>
    <t xml:space="preserve">  April 1, 2013</t>
  </si>
  <si>
    <t xml:space="preserve">  June 1, 2013</t>
  </si>
  <si>
    <t xml:space="preserve">  Weighted average - 2013</t>
  </si>
  <si>
    <t xml:space="preserve">  December 31, 2013</t>
  </si>
  <si>
    <t>Subsidiary trial balance, December 31, 2013</t>
  </si>
  <si>
    <t>For Year Ending December 31, 2013</t>
  </si>
  <si>
    <t>Net income, 2013</t>
  </si>
  <si>
    <t>Translation adjustment, 2013 (negative)</t>
  </si>
  <si>
    <t>Retained earnings translated as of Jan. 1, 2013</t>
  </si>
  <si>
    <t>Dividends paid Apr. 1, 2013</t>
  </si>
  <si>
    <t>Equipment sold Sept. 1, 2013</t>
  </si>
  <si>
    <t xml:space="preserve">  September 1, 2013</t>
  </si>
  <si>
    <t xml:space="preserve">  Weighted average rate for 2013</t>
  </si>
  <si>
    <t>For the Year Ended December 31, 2013</t>
  </si>
  <si>
    <t>December 31, 2013</t>
  </si>
  <si>
    <t>Translation adjustment, 2013</t>
  </si>
  <si>
    <t>(To accrue 2013 increase in subsidiary book value.)</t>
  </si>
  <si>
    <t xml:space="preserve">  October 1, 2013</t>
  </si>
  <si>
    <t xml:space="preserve">  Weighted-average for 2013</t>
  </si>
  <si>
    <t>Translation adjustment, 2013 negative</t>
  </si>
  <si>
    <t>Remeasurement gain, 2013</t>
  </si>
  <si>
    <t>Remeasurement gain - 2013</t>
  </si>
  <si>
    <t>Remeasurement loss, 2013</t>
  </si>
  <si>
    <t>Ending inventory acquired in latter part of 2013 (Kcs)</t>
  </si>
  <si>
    <t xml:space="preserve">  Average for 2013</t>
  </si>
  <si>
    <t>For the Year Ending December 31, 2013</t>
  </si>
  <si>
    <t>Less: Dividends, 2013</t>
  </si>
  <si>
    <t xml:space="preserve">  Equipment (Kcs) acquired 1/3/13</t>
  </si>
  <si>
    <t xml:space="preserve">  Buildings (Kcs) acquired 3/5/13</t>
  </si>
  <si>
    <t>Plus: Retained earnings, 1/1/13</t>
  </si>
  <si>
    <t>Retained earnings, 12/31/13</t>
  </si>
  <si>
    <t>Less: Dividends paid, 12/15/13</t>
  </si>
  <si>
    <t xml:space="preserve">  Retained earnings, 12/31/13</t>
  </si>
  <si>
    <t>Net assets, 1/1/13</t>
  </si>
  <si>
    <t>Dividends, 12/15/13</t>
  </si>
  <si>
    <t>Net assets, 12/31/13</t>
  </si>
  <si>
    <t>Net assets, 12/31/13 at</t>
  </si>
  <si>
    <t>Cumulative translation adjustment, 12/31/13 (negative)</t>
  </si>
  <si>
    <t>Old Equipment - at 1/1/13</t>
  </si>
  <si>
    <t>New Equipment-acquired 1/3/13</t>
  </si>
  <si>
    <t>Old Building - at 1/1/13</t>
  </si>
  <si>
    <t>New Building-acq. 3/5/13</t>
  </si>
  <si>
    <t>Net monetary liabilities, 1/1/13</t>
  </si>
  <si>
    <t xml:space="preserve">  Dividends paid, 12/15/13</t>
  </si>
  <si>
    <t xml:space="preserve">  Purchase of equipment,  1/3/13</t>
  </si>
  <si>
    <t xml:space="preserve">  Purchase of buildings, 3/5/13</t>
  </si>
  <si>
    <t>Net monetary liabilities, 12/31/13</t>
  </si>
  <si>
    <t>Net monetary liabilities, 12/31/13 at</t>
  </si>
  <si>
    <t>Gain on sale of fixed asset, 10/1/13</t>
  </si>
  <si>
    <t>Retained earnings, 1/1/13</t>
  </si>
  <si>
    <t>Schedule One-Translation of 1/1/13 Retained Earnings</t>
  </si>
  <si>
    <t>Dividends, 6/1/13</t>
  </si>
  <si>
    <t>Schedule Two-Cumulative Translation Adjustment at 12/31/13</t>
  </si>
  <si>
    <t>Gain, 10/1/13</t>
  </si>
  <si>
    <t xml:space="preserve">    Retained earnings, 1/1/13</t>
  </si>
  <si>
    <t>Retained earnings, 1/1/13 (Simbel)</t>
  </si>
  <si>
    <t>Net monetary assets, 12/31/13</t>
  </si>
  <si>
    <t>Net monetary assets, 12/31/13 at</t>
  </si>
  <si>
    <t>Net assets, 12/31/13 at current rate</t>
  </si>
  <si>
    <t>Cumulative translation adjustment, 1/1/13</t>
  </si>
  <si>
    <t>Cumulative translation adjustment, 12/31/13</t>
  </si>
  <si>
    <t xml:space="preserve">    exchange rate, 12/31/13</t>
  </si>
  <si>
    <t>Cumulative translation adjustment, 1/1/13 (negative)</t>
  </si>
  <si>
    <t>Dividends paid (6/1/13)</t>
  </si>
  <si>
    <t>Notes payable (due 2016)</t>
  </si>
  <si>
    <t>a.  Translation of Subsidiary Trial Balance</t>
  </si>
  <si>
    <t>Translation adjustment (debit) at Dec. 31, 2012</t>
  </si>
  <si>
    <t>Ledgers for subsidiary as of December 31, 2013</t>
  </si>
  <si>
    <t>Dividends paid, 4/1/13</t>
  </si>
  <si>
    <t>Gain on sale of equipment, 6/1/13</t>
  </si>
  <si>
    <t>Notes payable - due in 2016</t>
  </si>
  <si>
    <t xml:space="preserve">  balance on 12/31/13</t>
  </si>
  <si>
    <t xml:space="preserve">  Weighted average, 2012</t>
  </si>
  <si>
    <t xml:space="preserve">  Weighted-average rate for 2013</t>
  </si>
  <si>
    <t xml:space="preserve">  December 31, 2012 consolidated balance sheet</t>
  </si>
  <si>
    <t>Subsidiary retained earnings at Dec. 31, 2012</t>
  </si>
  <si>
    <t>Decreases in net monetary assets:</t>
  </si>
  <si>
    <t>[*C] To accrue 2013 increase in subsidiary book value.</t>
  </si>
  <si>
    <t xml:space="preserve">  January 1, 2012</t>
  </si>
  <si>
    <t xml:space="preserve">  June 1, 2012</t>
  </si>
  <si>
    <t xml:space="preserve">  Weighted-average for 2012</t>
  </si>
  <si>
    <t xml:space="preserve">  December 31, 2012</t>
  </si>
  <si>
    <t>Simbel reported income during 2012</t>
  </si>
  <si>
    <t>Dividend paid to Cayce on June 1, 2012</t>
  </si>
  <si>
    <t>Simbel reported rent expense that should be prepayment</t>
  </si>
  <si>
    <t>Notes payable - due in 2015</t>
  </si>
  <si>
    <t>Pounds</t>
  </si>
  <si>
    <t>Retained earnings, 1/1/12</t>
  </si>
  <si>
    <t>Net income, 2012</t>
  </si>
  <si>
    <t>Dividends, 6/1/12</t>
  </si>
  <si>
    <t>Net assets, 1/1/12</t>
  </si>
  <si>
    <t>Net assets, 12/31/12</t>
  </si>
  <si>
    <t>Net assets, 12/31/12 at</t>
  </si>
  <si>
    <t>Translation adjustment, 2012</t>
  </si>
  <si>
    <t>(To eliminate subsidiary's stockholders' equity accounts and allocate the excess of acquisition consideration over book value to land (fixed assets).)</t>
  </si>
  <si>
    <t>(To eliminate intra-entity dividend payments recorded by parent as income.)</t>
  </si>
  <si>
    <t>(To revalue (write down) the excess of acquisition consideration over book value for the change in exchange rate since the date of acquisition with the counterpart recognized in the consolidated cumulative translation adjustment.)</t>
  </si>
  <si>
    <t>Dickmann purchases interest in Rakona, 1/1/12</t>
  </si>
  <si>
    <t>Exchange rate for Czech koruna (Kcs), 1/1/12</t>
  </si>
  <si>
    <t>Beginning inventory, 1/1/13 (Kcs), acquired 12/18/12</t>
  </si>
  <si>
    <t>Exchange rate for Czech koruna (Kcs), 12/18/12</t>
  </si>
  <si>
    <t>Retained earnings in US dollars, 12/31/12</t>
  </si>
  <si>
    <t>Retained earnings is US dollars, 12/31/12</t>
  </si>
  <si>
    <t>Accumulated depreciation - equipment</t>
  </si>
  <si>
    <t>Accumulated depreciation - building</t>
  </si>
  <si>
    <t>Part II.  Explain the negative translation adjustment in Part I(a) and remeasurement gain or loss in Parts 1(b) and 1(c).</t>
  </si>
  <si>
    <t>Problem 8-31</t>
  </si>
  <si>
    <t>Given P8-31:</t>
  </si>
  <si>
    <t>Problem 8-32</t>
  </si>
  <si>
    <t>Given P8-32:</t>
  </si>
  <si>
    <t>Problem 8-34</t>
  </si>
  <si>
    <t>Given P8-34:</t>
  </si>
  <si>
    <t>Problem 8-35</t>
  </si>
  <si>
    <t>Given P8-35:</t>
  </si>
  <si>
    <t>Problem 8-36</t>
  </si>
  <si>
    <t>Given P8-36:</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</si>
</sst>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_(* #,##0_);_(* \(#,##0\);_(* &quot;-&quot;??_);_(@_)"/>
    <numFmt numFmtId="167" formatCode="\K\Q_(* #,##0_);\K\Q_(* \(#,##0\);\K\Q_(* &quot;-&quot;??_);\K\Q_(@_)"/>
    <numFmt numFmtId="168" formatCode="_(&quot;$&quot;* #,##0.0_);_(&quot;$&quot;* \(#,##0.0\);_(&quot;$&quot;* &quot;-&quot;??_);_(@_)"/>
    <numFmt numFmtId="169" formatCode="_(&quot;$&quot;* #,##0_);_(&quot;$&quot;* \(#,##0\);_(&quot;$&quot;* &quot;-&quot;??_);_(@_)"/>
    <numFmt numFmtId="170" formatCode="_-[$$-1009]* #,##0.00_-;\-[$$-1009]* #,##0.00_-;_-[$$-1009]* &quot;-&quot;??_-;_-@_-"/>
    <numFmt numFmtId="171" formatCode="_-[$$-1009]* #,##0_-;\-[$$-1009]* #,##0_-;_-[$$-1009]* &quot;-&quot;_-;_-@_-"/>
    <numFmt numFmtId="172" formatCode="_-[$$-80A]* #,##0_-;\-[$$-80A]* #,##0_-;_-[$$-80A]* &quot;-&quot;_-;_-@_-"/>
    <numFmt numFmtId="173" formatCode="_([$€-2]* #,##0.00_);_([$€-2]* \(#,##0.00\);_([$€-2]* &quot;-&quot;??_)"/>
    <numFmt numFmtId="174" formatCode="0.0"/>
    <numFmt numFmtId="175" formatCode="0.000"/>
    <numFmt numFmtId="176" formatCode="0.0000"/>
    <numFmt numFmtId="177" formatCode="0.00000"/>
    <numFmt numFmtId="178" formatCode="_(* #,##0.000_);_(* \(#,##0.000\);_(* &quot;-&quot;??_);_(@_)"/>
    <numFmt numFmtId="179" formatCode="#,##0.00\ [$Kč-405]"/>
    <numFmt numFmtId="180" formatCode="_(&quot;$&quot;* #,##0.000_);_(&quot;$&quot;* \(#,##0.000\);_(&quot;$&quot;* &quot;-&quot;??_);_(@_)"/>
    <numFmt numFmtId="181" formatCode="#,##0.000_);\(#,##0.000\)"/>
    <numFmt numFmtId="182" formatCode="_(* #,##0.000_);_(* \(#,##0.000\);_(* &quot;-&quot;???_);_(@_)"/>
    <numFmt numFmtId="183" formatCode="_(&quot;$&quot;* #,##0.000_);_(&quot;$&quot;* \(#,##0.000\);_(&quot;$&quot;* &quot;-&quot;???_);_(@_)"/>
    <numFmt numFmtId="184" formatCode="_(* #,##0.000000000_);_(* \(#,##0.000000000\);_(* &quot;-&quot;?????????_);_(@_)"/>
    <numFmt numFmtId="185" formatCode="_-[$£-809]* #,##0_-;\-[$£-809]* #,##0_-;_-[$£-809]* &quot;-&quot;_-;_-@_-"/>
  </numFmts>
  <fonts count="39">
    <font>
      <sz val="10"/>
      <name val="Arial"/>
      <family val="2"/>
    </font>
    <font>
      <u val="single"/>
      <sz val="10"/>
      <name val="Arial"/>
      <family val="2"/>
    </font>
    <font>
      <i/>
      <sz val="10"/>
      <name val="Arial"/>
      <family val="2"/>
    </font>
    <font>
      <sz val="8"/>
      <name val="Tahoma"/>
      <family val="2"/>
    </font>
    <font>
      <sz val="8"/>
      <color indexed="10"/>
      <name val="Arial"/>
      <family val="2"/>
    </font>
    <font>
      <b/>
      <sz val="10"/>
      <name val="Arial"/>
      <family val="2"/>
    </font>
    <font>
      <i/>
      <u val="single"/>
      <sz val="10"/>
      <name val="Arial"/>
      <family val="2"/>
    </font>
    <font>
      <sz val="8"/>
      <name val="Arial"/>
      <family val="2"/>
    </font>
    <font>
      <b/>
      <i/>
      <sz val="10"/>
      <name val="Arial"/>
      <family val="2"/>
    </font>
    <font>
      <sz val="7"/>
      <name val="Arial"/>
      <family val="2"/>
    </font>
    <font>
      <sz val="9"/>
      <name val="Arial"/>
      <family val="2"/>
    </font>
    <font>
      <sz val="9"/>
      <color indexed="10"/>
      <name val="Arial"/>
      <family val="2"/>
    </font>
    <font>
      <sz val="10"/>
      <color indexed="8"/>
      <name val="Arial"/>
      <family val="2"/>
    </font>
    <font>
      <sz val="9"/>
      <name val="Tahoma"/>
      <family val="2"/>
    </font>
    <font>
      <sz val="6"/>
      <color indexed="10"/>
      <name val="Arial"/>
      <family val="2"/>
    </font>
    <font>
      <i/>
      <sz val="8"/>
      <name val="Arial"/>
      <family val="2"/>
    </font>
    <font>
      <b/>
      <u val="single"/>
      <sz val="10"/>
      <name val="Arial"/>
      <family val="2"/>
    </font>
    <font>
      <u val="single"/>
      <sz val="10"/>
      <color indexed="12"/>
      <name val="Arial"/>
      <family val="2"/>
    </font>
    <font>
      <u val="single"/>
      <sz val="10"/>
      <color indexed="36"/>
      <name val="Arial"/>
      <family val="2"/>
    </font>
    <font>
      <b/>
      <i/>
      <u val="single"/>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hair">
        <color indexed="44"/>
      </right>
      <top>
        <color indexed="63"/>
      </top>
      <bottom>
        <color indexed="63"/>
      </bottom>
    </border>
    <border>
      <left style="hair">
        <color indexed="44"/>
      </left>
      <right style="hair">
        <color indexed="44"/>
      </right>
      <top>
        <color indexed="63"/>
      </top>
      <bottom>
        <color indexed="63"/>
      </bottom>
    </border>
    <border>
      <left>
        <color indexed="63"/>
      </left>
      <right>
        <color indexed="63"/>
      </right>
      <top>
        <color indexed="63"/>
      </top>
      <bottom style="hair">
        <color indexed="44"/>
      </bottom>
    </border>
    <border>
      <left>
        <color indexed="63"/>
      </left>
      <right>
        <color indexed="63"/>
      </right>
      <top style="hair">
        <color indexed="44"/>
      </top>
      <bottom style="hair">
        <color indexed="44"/>
      </bottom>
    </border>
    <border>
      <left style="hair">
        <color indexed="44"/>
      </left>
      <right style="hair">
        <color indexed="44"/>
      </right>
      <top>
        <color indexed="63"/>
      </top>
      <bottom style="hair">
        <color indexed="44"/>
      </bottom>
    </border>
    <border>
      <left>
        <color indexed="63"/>
      </left>
      <right>
        <color indexed="63"/>
      </right>
      <top style="hair">
        <color indexed="44"/>
      </top>
      <bottom>
        <color indexed="63"/>
      </bottom>
    </border>
    <border>
      <left>
        <color indexed="63"/>
      </left>
      <right style="hair">
        <color indexed="44"/>
      </right>
      <top style="hair">
        <color indexed="44"/>
      </top>
      <bottom style="hair">
        <color indexed="44"/>
      </bottom>
    </border>
    <border>
      <left style="hair">
        <color indexed="44"/>
      </left>
      <right style="hair">
        <color indexed="44"/>
      </right>
      <top style="hair">
        <color indexed="44"/>
      </top>
      <bottom style="hair">
        <color indexed="44"/>
      </bottom>
    </border>
    <border>
      <left style="hair">
        <color indexed="44"/>
      </left>
      <right style="hair">
        <color indexed="44"/>
      </right>
      <top style="hair">
        <color indexed="44"/>
      </top>
      <bottom>
        <color indexed="63"/>
      </bottom>
    </border>
    <border>
      <left style="hair">
        <color indexed="44"/>
      </left>
      <right style="hair">
        <color indexed="44"/>
      </right>
      <top style="thin"/>
      <bottom>
        <color indexed="63"/>
      </bottom>
    </border>
    <border>
      <left>
        <color indexed="63"/>
      </left>
      <right>
        <color indexed="63"/>
      </right>
      <top style="thin"/>
      <bottom style="hair">
        <color indexed="44"/>
      </bottom>
    </border>
    <border>
      <left style="hair">
        <color indexed="44"/>
      </left>
      <right>
        <color indexed="63"/>
      </right>
      <top>
        <color indexed="63"/>
      </top>
      <bottom>
        <color indexed="63"/>
      </bottom>
    </border>
    <border>
      <left style="hair">
        <color indexed="44"/>
      </left>
      <right>
        <color indexed="63"/>
      </right>
      <top style="hair">
        <color indexed="44"/>
      </top>
      <bottom style="hair">
        <color indexed="44"/>
      </bottom>
    </border>
    <border>
      <left style="hair">
        <color indexed="44"/>
      </left>
      <right>
        <color indexed="63"/>
      </right>
      <top>
        <color indexed="63"/>
      </top>
      <bottom style="thin"/>
    </border>
    <border>
      <left style="hair">
        <color indexed="44"/>
      </left>
      <right>
        <color indexed="63"/>
      </right>
      <top style="thin"/>
      <bottom style="double"/>
    </border>
    <border>
      <left style="hair">
        <color indexed="44"/>
      </left>
      <right style="hair">
        <color indexed="44"/>
      </right>
      <top style="thin"/>
      <bottom style="hair">
        <color indexed="44"/>
      </bottom>
    </border>
    <border>
      <left>
        <color indexed="63"/>
      </left>
      <right style="hair">
        <color indexed="44"/>
      </right>
      <top>
        <color indexed="63"/>
      </top>
      <bottom style="double"/>
    </border>
    <border>
      <left>
        <color indexed="63"/>
      </left>
      <right>
        <color indexed="63"/>
      </right>
      <top style="hair">
        <color indexed="44"/>
      </top>
      <bottom style="thin"/>
    </border>
    <border>
      <left>
        <color indexed="63"/>
      </left>
      <right style="hair">
        <color indexed="44"/>
      </right>
      <top style="thin"/>
      <bottom>
        <color indexed="63"/>
      </bottom>
    </border>
    <border>
      <left>
        <color indexed="63"/>
      </left>
      <right style="hair">
        <color indexed="44"/>
      </right>
      <top>
        <color indexed="63"/>
      </top>
      <bottom style="thin"/>
    </border>
    <border>
      <left>
        <color indexed="63"/>
      </left>
      <right style="hair">
        <color indexed="44"/>
      </right>
      <top style="hair">
        <color indexed="44"/>
      </top>
      <bottom style="thin"/>
    </border>
    <border>
      <left style="hair">
        <color indexed="44"/>
      </left>
      <right style="hair">
        <color indexed="44"/>
      </right>
      <top>
        <color indexed="63"/>
      </top>
      <bottom style="thin"/>
    </border>
    <border>
      <left style="hair">
        <color indexed="44"/>
      </left>
      <right>
        <color indexed="63"/>
      </right>
      <top>
        <color indexed="63"/>
      </top>
      <bottom style="hair">
        <color indexed="44"/>
      </bottom>
    </border>
    <border>
      <left style="hair">
        <color indexed="44"/>
      </left>
      <right>
        <color indexed="63"/>
      </right>
      <top style="hair">
        <color indexed="44"/>
      </top>
      <bottom>
        <color indexed="63"/>
      </bottom>
    </border>
    <border>
      <left style="hair">
        <color indexed="44"/>
      </left>
      <right>
        <color indexed="63"/>
      </right>
      <top style="thin"/>
      <bottom>
        <color indexed="63"/>
      </bottom>
    </border>
    <border>
      <left style="hair">
        <color indexed="44"/>
      </left>
      <right>
        <color indexed="63"/>
      </right>
      <top style="hair">
        <color indexed="44"/>
      </top>
      <bottom style="thin"/>
    </border>
    <border>
      <left style="hair">
        <color indexed="44"/>
      </left>
      <right>
        <color indexed="63"/>
      </right>
      <top style="thin"/>
      <bottom style="hair">
        <color indexed="44"/>
      </bottom>
    </border>
    <border>
      <left>
        <color indexed="63"/>
      </left>
      <right style="hair">
        <color indexed="44"/>
      </right>
      <top>
        <color indexed="63"/>
      </top>
      <bottom style="hair">
        <color indexed="44"/>
      </bottom>
    </border>
    <border>
      <left>
        <color indexed="63"/>
      </left>
      <right style="hair">
        <color indexed="44"/>
      </right>
      <top style="hair">
        <color indexed="44"/>
      </top>
      <bottom>
        <color indexed="63"/>
      </bottom>
    </border>
    <border>
      <left>
        <color indexed="63"/>
      </left>
      <right style="hair">
        <color indexed="44"/>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41" fontId="0" fillId="8" borderId="0" applyBorder="0" applyAlignment="0" applyProtection="0"/>
    <xf numFmtId="41" fontId="0" fillId="22" borderId="0" applyBorder="0" applyAlignment="0">
      <protection locked="0"/>
    </xf>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76">
    <xf numFmtId="0" fontId="0" fillId="0" borderId="0" xfId="0" applyAlignment="1">
      <alignment/>
    </xf>
    <xf numFmtId="0" fontId="0" fillId="8" borderId="0" xfId="0" applyFill="1" applyAlignment="1">
      <alignment/>
    </xf>
    <xf numFmtId="166" fontId="0" fillId="8" borderId="0" xfId="42" applyNumberFormat="1" applyFont="1" applyFill="1" applyAlignment="1">
      <alignment/>
    </xf>
    <xf numFmtId="44" fontId="0" fillId="8" borderId="0" xfId="44" applyFont="1" applyFill="1" applyAlignment="1">
      <alignment/>
    </xf>
    <xf numFmtId="167" fontId="0" fillId="8" borderId="0" xfId="42" applyNumberFormat="1" applyFont="1" applyFill="1" applyAlignment="1">
      <alignment/>
    </xf>
    <xf numFmtId="167" fontId="0" fillId="8" borderId="10" xfId="42" applyNumberFormat="1" applyFont="1" applyFill="1" applyBorder="1" applyAlignment="1">
      <alignment/>
    </xf>
    <xf numFmtId="164" fontId="2" fillId="8" borderId="0" xfId="0" applyNumberFormat="1" applyFont="1" applyFill="1" applyAlignment="1">
      <alignment horizontal="left"/>
    </xf>
    <xf numFmtId="0" fontId="0" fillId="8" borderId="0" xfId="0" applyFill="1" applyAlignment="1">
      <alignment horizontal="center"/>
    </xf>
    <xf numFmtId="43" fontId="0" fillId="8" borderId="0" xfId="42" applyFont="1" applyFill="1" applyAlignment="1">
      <alignment/>
    </xf>
    <xf numFmtId="0" fontId="4" fillId="8" borderId="0" xfId="0" applyFont="1" applyFill="1" applyAlignment="1">
      <alignment horizontal="center"/>
    </xf>
    <xf numFmtId="0" fontId="4" fillId="24" borderId="0" xfId="0" applyFont="1" applyFill="1" applyAlignment="1">
      <alignment horizontal="center"/>
    </xf>
    <xf numFmtId="0" fontId="0" fillId="8" borderId="0" xfId="0" applyFill="1" applyBorder="1" applyAlignment="1">
      <alignment horizontal="center"/>
    </xf>
    <xf numFmtId="0" fontId="0" fillId="8" borderId="0" xfId="0" applyFill="1" applyBorder="1" applyAlignment="1">
      <alignment/>
    </xf>
    <xf numFmtId="0" fontId="0" fillId="0" borderId="0" xfId="0" applyFont="1" applyBorder="1" applyAlignment="1" applyProtection="1">
      <alignment horizontal="right"/>
      <protection/>
    </xf>
    <xf numFmtId="0" fontId="0" fillId="0" borderId="0" xfId="0" applyFont="1" applyAlignment="1" applyProtection="1">
      <alignment/>
      <protection/>
    </xf>
    <xf numFmtId="0" fontId="5" fillId="0" borderId="0" xfId="0" applyFont="1" applyBorder="1" applyAlignment="1" applyProtection="1">
      <alignment horizontal="left"/>
      <protection/>
    </xf>
    <xf numFmtId="166" fontId="0" fillId="8" borderId="0" xfId="42" applyNumberFormat="1" applyFill="1" applyAlignment="1">
      <alignment/>
    </xf>
    <xf numFmtId="0" fontId="0" fillId="8" borderId="0" xfId="0" applyFill="1" applyAlignment="1">
      <alignment horizontal="right"/>
    </xf>
    <xf numFmtId="43" fontId="0" fillId="8" borderId="0" xfId="42" applyNumberFormat="1" applyFill="1" applyAlignment="1">
      <alignment/>
    </xf>
    <xf numFmtId="0" fontId="0" fillId="8" borderId="0" xfId="0" applyFill="1" applyAlignment="1">
      <alignment horizontal="centerContinuous"/>
    </xf>
    <xf numFmtId="43" fontId="0" fillId="8" borderId="0" xfId="42" applyNumberFormat="1" applyFill="1" applyAlignment="1">
      <alignment horizontal="centerContinuous"/>
    </xf>
    <xf numFmtId="166" fontId="0" fillId="8" borderId="0" xfId="42" applyNumberFormat="1" applyFont="1" applyFill="1" applyAlignment="1">
      <alignment horizontal="right"/>
    </xf>
    <xf numFmtId="0" fontId="0" fillId="8" borderId="0" xfId="0" applyFont="1" applyFill="1" applyAlignment="1">
      <alignment/>
    </xf>
    <xf numFmtId="0" fontId="0" fillId="8" borderId="0" xfId="0" applyFont="1" applyFill="1" applyAlignment="1">
      <alignment horizontal="centerContinuous"/>
    </xf>
    <xf numFmtId="164" fontId="0" fillId="8" borderId="0" xfId="0" applyNumberFormat="1" applyFont="1" applyFill="1" applyAlignment="1">
      <alignment horizontal="centerContinuous"/>
    </xf>
    <xf numFmtId="166" fontId="0" fillId="8" borderId="0" xfId="42" applyNumberFormat="1" applyFont="1" applyFill="1" applyAlignment="1">
      <alignment/>
    </xf>
    <xf numFmtId="166" fontId="0" fillId="8" borderId="0" xfId="0" applyNumberFormat="1" applyFill="1" applyAlignment="1">
      <alignment/>
    </xf>
    <xf numFmtId="0" fontId="5" fillId="8" borderId="0" xfId="0" applyFont="1" applyFill="1" applyAlignment="1">
      <alignment horizontal="center"/>
    </xf>
    <xf numFmtId="0" fontId="0" fillId="8" borderId="11" xfId="0" applyFill="1" applyBorder="1" applyAlignment="1">
      <alignment/>
    </xf>
    <xf numFmtId="0" fontId="5" fillId="8" borderId="11" xfId="0" applyFont="1" applyFill="1" applyBorder="1" applyAlignment="1">
      <alignment/>
    </xf>
    <xf numFmtId="0" fontId="5" fillId="8" borderId="0" xfId="0" applyFont="1" applyFill="1" applyBorder="1" applyAlignment="1">
      <alignment horizontal="centerContinuous"/>
    </xf>
    <xf numFmtId="0" fontId="0" fillId="8" borderId="12" xfId="0" applyFill="1" applyBorder="1" applyAlignment="1">
      <alignment horizontal="right"/>
    </xf>
    <xf numFmtId="0" fontId="5" fillId="8" borderId="11" xfId="0" applyFont="1" applyFill="1" applyBorder="1" applyAlignment="1">
      <alignment horizontal="left"/>
    </xf>
    <xf numFmtId="0" fontId="0" fillId="8" borderId="12" xfId="0" applyFill="1" applyBorder="1" applyAlignment="1">
      <alignment/>
    </xf>
    <xf numFmtId="0" fontId="7" fillId="8" borderId="0" xfId="0" applyFont="1" applyFill="1" applyAlignment="1">
      <alignment horizontal="right"/>
    </xf>
    <xf numFmtId="0" fontId="7" fillId="8" borderId="0" xfId="0" applyFont="1" applyFill="1" applyAlignment="1">
      <alignment/>
    </xf>
    <xf numFmtId="0" fontId="4" fillId="8" borderId="0" xfId="0" applyFont="1" applyFill="1" applyAlignment="1">
      <alignment/>
    </xf>
    <xf numFmtId="0" fontId="4" fillId="8" borderId="12" xfId="0" applyFont="1" applyFill="1" applyBorder="1" applyAlignment="1">
      <alignment/>
    </xf>
    <xf numFmtId="0" fontId="0" fillId="0" borderId="0" xfId="0" applyFont="1" applyAlignment="1">
      <alignment/>
    </xf>
    <xf numFmtId="0" fontId="0" fillId="8" borderId="11" xfId="0" applyFont="1" applyFill="1" applyBorder="1" applyAlignment="1">
      <alignment/>
    </xf>
    <xf numFmtId="0" fontId="8" fillId="8" borderId="0" xfId="0" applyFont="1" applyFill="1" applyAlignment="1">
      <alignment horizontal="center"/>
    </xf>
    <xf numFmtId="0" fontId="0" fillId="0" borderId="0" xfId="0" applyBorder="1" applyAlignment="1">
      <alignment/>
    </xf>
    <xf numFmtId="0" fontId="0" fillId="8" borderId="0" xfId="0" applyFill="1" applyAlignment="1" quotePrefix="1">
      <alignment/>
    </xf>
    <xf numFmtId="0" fontId="0" fillId="8" borderId="0" xfId="0" applyFill="1" applyAlignment="1" quotePrefix="1">
      <alignment horizontal="centerContinuous"/>
    </xf>
    <xf numFmtId="0" fontId="9" fillId="8" borderId="0" xfId="0" applyFont="1" applyFill="1" applyAlignment="1">
      <alignment/>
    </xf>
    <xf numFmtId="0" fontId="4" fillId="8" borderId="0" xfId="0" applyFont="1" applyFill="1" applyBorder="1" applyAlignment="1">
      <alignment horizontal="center"/>
    </xf>
    <xf numFmtId="0" fontId="4" fillId="24" borderId="0" xfId="0" applyFont="1" applyFill="1" applyBorder="1" applyAlignment="1">
      <alignment horizontal="center"/>
    </xf>
    <xf numFmtId="9" fontId="0" fillId="8" borderId="0" xfId="61" applyFont="1" applyFill="1" applyAlignment="1">
      <alignment/>
    </xf>
    <xf numFmtId="166" fontId="0" fillId="8" borderId="0" xfId="42" applyNumberFormat="1" applyFill="1" applyBorder="1" applyAlignment="1">
      <alignment/>
    </xf>
    <xf numFmtId="0" fontId="5" fillId="8" borderId="0" xfId="0" applyFont="1" applyFill="1" applyBorder="1" applyAlignment="1">
      <alignment horizontal="left"/>
    </xf>
    <xf numFmtId="178" fontId="0" fillId="8" borderId="0" xfId="42" applyNumberFormat="1" applyFont="1" applyFill="1" applyAlignment="1">
      <alignment horizontal="center"/>
    </xf>
    <xf numFmtId="0" fontId="10" fillId="8" borderId="0" xfId="0" applyFont="1" applyFill="1" applyAlignment="1">
      <alignment/>
    </xf>
    <xf numFmtId="0" fontId="10" fillId="8" borderId="0" xfId="0" applyFont="1" applyFill="1" applyBorder="1" applyAlignment="1">
      <alignment/>
    </xf>
    <xf numFmtId="166" fontId="10" fillId="8" borderId="0" xfId="42" applyNumberFormat="1" applyFont="1" applyFill="1" applyAlignment="1">
      <alignment/>
    </xf>
    <xf numFmtId="178" fontId="0" fillId="8" borderId="0" xfId="42" applyNumberFormat="1" applyFill="1" applyAlignment="1">
      <alignment/>
    </xf>
    <xf numFmtId="0" fontId="0" fillId="8" borderId="0" xfId="0" applyFill="1" applyBorder="1" applyAlignment="1">
      <alignment horizontal="centerContinuous"/>
    </xf>
    <xf numFmtId="44" fontId="0" fillId="8" borderId="0" xfId="44" applyFill="1" applyAlignment="1">
      <alignment/>
    </xf>
    <xf numFmtId="178" fontId="0" fillId="8" borderId="0" xfId="42" applyNumberFormat="1" applyFill="1" applyAlignment="1">
      <alignment horizontal="center"/>
    </xf>
    <xf numFmtId="0" fontId="5" fillId="8" borderId="12" xfId="0" applyFont="1" applyFill="1" applyBorder="1" applyAlignment="1">
      <alignment horizontal="left"/>
    </xf>
    <xf numFmtId="0" fontId="5" fillId="8" borderId="13" xfId="0" applyFont="1" applyFill="1" applyBorder="1" applyAlignment="1">
      <alignment horizontal="left"/>
    </xf>
    <xf numFmtId="0" fontId="0" fillId="8" borderId="13" xfId="0" applyFill="1" applyBorder="1" applyAlignment="1">
      <alignment/>
    </xf>
    <xf numFmtId="37" fontId="0" fillId="0" borderId="0" xfId="0" applyNumberFormat="1" applyFont="1" applyBorder="1" applyAlignment="1" applyProtection="1">
      <alignment/>
      <protection locked="0"/>
    </xf>
    <xf numFmtId="37" fontId="0" fillId="8" borderId="0" xfId="0" applyNumberFormat="1" applyFont="1" applyFill="1" applyBorder="1" applyAlignment="1" applyProtection="1">
      <alignment/>
      <protection locked="0"/>
    </xf>
    <xf numFmtId="37" fontId="0" fillId="8" borderId="11" xfId="0" applyNumberFormat="1" applyFont="1" applyFill="1" applyBorder="1" applyAlignment="1" applyProtection="1">
      <alignment/>
      <protection locked="0"/>
    </xf>
    <xf numFmtId="8" fontId="5" fillId="8" borderId="11" xfId="0" applyNumberFormat="1" applyFont="1" applyFill="1" applyBorder="1" applyAlignment="1" applyProtection="1" quotePrefix="1">
      <alignment horizontal="left"/>
      <protection locked="0"/>
    </xf>
    <xf numFmtId="37" fontId="12" fillId="22" borderId="14" xfId="0" applyNumberFormat="1" applyFont="1" applyFill="1" applyBorder="1" applyAlignment="1" applyProtection="1">
      <alignment horizontal="right"/>
      <protection locked="0"/>
    </xf>
    <xf numFmtId="37" fontId="12" fillId="8" borderId="0" xfId="0" applyNumberFormat="1" applyFont="1" applyFill="1" applyBorder="1" applyAlignment="1" applyProtection="1">
      <alignment horizontal="right"/>
      <protection locked="0"/>
    </xf>
    <xf numFmtId="181" fontId="12" fillId="8" borderId="0" xfId="0" applyNumberFormat="1" applyFont="1" applyFill="1" applyBorder="1" applyAlignment="1" applyProtection="1">
      <alignment horizontal="right"/>
      <protection locked="0"/>
    </xf>
    <xf numFmtId="0" fontId="0" fillId="8" borderId="15" xfId="0" applyFill="1" applyBorder="1" applyAlignment="1">
      <alignment/>
    </xf>
    <xf numFmtId="175" fontId="0" fillId="8" borderId="0" xfId="0" applyNumberFormat="1" applyFill="1" applyBorder="1" applyAlignment="1">
      <alignment horizontal="center"/>
    </xf>
    <xf numFmtId="0" fontId="0" fillId="24" borderId="0" xfId="0" applyFill="1" applyBorder="1" applyAlignment="1">
      <alignment/>
    </xf>
    <xf numFmtId="37" fontId="12" fillId="8" borderId="0" xfId="0" applyNumberFormat="1" applyFont="1" applyFill="1" applyBorder="1" applyAlignment="1" applyProtection="1">
      <alignment/>
      <protection locked="0"/>
    </xf>
    <xf numFmtId="0" fontId="0" fillId="8" borderId="0" xfId="0" applyFont="1" applyFill="1" applyBorder="1" applyAlignment="1">
      <alignment/>
    </xf>
    <xf numFmtId="37" fontId="5" fillId="8" borderId="11" xfId="0" applyNumberFormat="1" applyFont="1" applyFill="1" applyBorder="1" applyAlignment="1" applyProtection="1" quotePrefix="1">
      <alignment horizontal="left"/>
      <protection locked="0"/>
    </xf>
    <xf numFmtId="0" fontId="0" fillId="0" borderId="12" xfId="0" applyBorder="1" applyAlignment="1">
      <alignment/>
    </xf>
    <xf numFmtId="43" fontId="0" fillId="22" borderId="10" xfId="0" applyNumberFormat="1" applyFill="1" applyBorder="1" applyAlignment="1" applyProtection="1">
      <alignment/>
      <protection locked="0"/>
    </xf>
    <xf numFmtId="43" fontId="0" fillId="22" borderId="0" xfId="42" applyFont="1" applyFill="1" applyAlignment="1" applyProtection="1">
      <alignment/>
      <protection locked="0"/>
    </xf>
    <xf numFmtId="43" fontId="0" fillId="22" borderId="16" xfId="42" applyFont="1" applyFill="1" applyBorder="1" applyAlignment="1" applyProtection="1">
      <alignment/>
      <protection locked="0"/>
    </xf>
    <xf numFmtId="43" fontId="0" fillId="22" borderId="12" xfId="0" applyNumberFormat="1" applyFill="1" applyBorder="1" applyAlignment="1" applyProtection="1">
      <alignment/>
      <protection locked="0"/>
    </xf>
    <xf numFmtId="43" fontId="0" fillId="22" borderId="17" xfId="0" applyNumberFormat="1" applyFill="1" applyBorder="1" applyAlignment="1" applyProtection="1">
      <alignment/>
      <protection locked="0"/>
    </xf>
    <xf numFmtId="43" fontId="0" fillId="22" borderId="0" xfId="0" applyNumberFormat="1" applyFill="1" applyAlignment="1" applyProtection="1">
      <alignment/>
      <protection locked="0"/>
    </xf>
    <xf numFmtId="43" fontId="0" fillId="22" borderId="18" xfId="0" applyNumberFormat="1" applyFill="1" applyBorder="1" applyAlignment="1" applyProtection="1">
      <alignment/>
      <protection locked="0"/>
    </xf>
    <xf numFmtId="43" fontId="0" fillId="22" borderId="18" xfId="42" applyFont="1" applyFill="1" applyBorder="1" applyAlignment="1" applyProtection="1">
      <alignment/>
      <protection locked="0"/>
    </xf>
    <xf numFmtId="43" fontId="0" fillId="22" borderId="19" xfId="42" applyFont="1" applyFill="1" applyBorder="1" applyAlignment="1" applyProtection="1">
      <alignment/>
      <protection locked="0"/>
    </xf>
    <xf numFmtId="0" fontId="11" fillId="8" borderId="0" xfId="0" applyFont="1" applyFill="1" applyBorder="1" applyAlignment="1">
      <alignment horizontal="center"/>
    </xf>
    <xf numFmtId="0" fontId="0" fillId="8" borderId="12" xfId="0" applyFont="1" applyFill="1" applyBorder="1" applyAlignment="1">
      <alignment/>
    </xf>
    <xf numFmtId="0" fontId="5" fillId="22" borderId="0" xfId="0" applyFont="1" applyFill="1" applyBorder="1" applyAlignment="1" applyProtection="1">
      <alignment horizontal="center"/>
      <protection locked="0"/>
    </xf>
    <xf numFmtId="0" fontId="14" fillId="8" borderId="0" xfId="0" applyFont="1" applyFill="1" applyBorder="1" applyAlignment="1">
      <alignment horizontal="center"/>
    </xf>
    <xf numFmtId="0" fontId="0" fillId="8" borderId="0" xfId="0" applyFont="1" applyFill="1" applyAlignment="1">
      <alignment/>
    </xf>
    <xf numFmtId="0" fontId="15" fillId="8" borderId="0" xfId="0" applyFont="1" applyFill="1" applyAlignment="1">
      <alignment/>
    </xf>
    <xf numFmtId="166" fontId="10" fillId="22" borderId="15" xfId="42" applyNumberFormat="1" applyFont="1" applyFill="1" applyBorder="1" applyAlignment="1" applyProtection="1">
      <alignment horizontal="center"/>
      <protection locked="0"/>
    </xf>
    <xf numFmtId="166" fontId="10" fillId="22" borderId="0" xfId="42" applyNumberFormat="1" applyFont="1" applyFill="1" applyAlignment="1" applyProtection="1">
      <alignment horizontal="center"/>
      <protection locked="0"/>
    </xf>
    <xf numFmtId="166" fontId="10" fillId="22" borderId="17" xfId="42" applyNumberFormat="1" applyFont="1" applyFill="1" applyBorder="1" applyAlignment="1" applyProtection="1">
      <alignment horizontal="center"/>
      <protection locked="0"/>
    </xf>
    <xf numFmtId="166" fontId="10" fillId="22" borderId="0" xfId="42" applyNumberFormat="1" applyFont="1" applyFill="1" applyBorder="1" applyAlignment="1" applyProtection="1">
      <alignment horizontal="center"/>
      <protection locked="0"/>
    </xf>
    <xf numFmtId="166" fontId="10" fillId="22" borderId="20" xfId="42" applyNumberFormat="1" applyFont="1" applyFill="1" applyBorder="1" applyAlignment="1" applyProtection="1">
      <alignment horizontal="center"/>
      <protection locked="0"/>
    </xf>
    <xf numFmtId="166" fontId="10" fillId="22" borderId="18" xfId="42" applyNumberFormat="1" applyFont="1" applyFill="1" applyBorder="1" applyAlignment="1" applyProtection="1">
      <alignment horizontal="center"/>
      <protection locked="0"/>
    </xf>
    <xf numFmtId="166" fontId="10" fillId="22" borderId="21" xfId="42" applyNumberFormat="1" applyFont="1" applyFill="1" applyBorder="1" applyAlignment="1" applyProtection="1">
      <alignment horizontal="center"/>
      <protection locked="0"/>
    </xf>
    <xf numFmtId="166" fontId="10" fillId="22" borderId="16" xfId="42" applyNumberFormat="1" applyFont="1" applyFill="1" applyBorder="1" applyAlignment="1" applyProtection="1">
      <alignment horizontal="center"/>
      <protection locked="0"/>
    </xf>
    <xf numFmtId="166" fontId="10" fillId="22" borderId="22" xfId="42" applyNumberFormat="1" applyFont="1" applyFill="1" applyBorder="1" applyAlignment="1" applyProtection="1">
      <alignment horizontal="center"/>
      <protection locked="0"/>
    </xf>
    <xf numFmtId="166" fontId="10" fillId="22" borderId="19" xfId="42" applyNumberFormat="1" applyFont="1" applyFill="1" applyBorder="1" applyAlignment="1" applyProtection="1">
      <alignment horizontal="center"/>
      <protection locked="0"/>
    </xf>
    <xf numFmtId="166" fontId="10" fillId="22" borderId="23" xfId="42" applyNumberFormat="1" applyFont="1" applyFill="1" applyBorder="1" applyAlignment="1" applyProtection="1">
      <alignment horizontal="center"/>
      <protection locked="0"/>
    </xf>
    <xf numFmtId="166" fontId="10" fillId="22" borderId="24" xfId="42" applyNumberFormat="1" applyFont="1" applyFill="1" applyBorder="1" applyAlignment="1" applyProtection="1">
      <alignment horizontal="center"/>
      <protection locked="0"/>
    </xf>
    <xf numFmtId="37" fontId="5" fillId="8" borderId="0" xfId="0" applyNumberFormat="1" applyFont="1" applyFill="1" applyBorder="1" applyAlignment="1" applyProtection="1">
      <alignment/>
      <protection locked="0"/>
    </xf>
    <xf numFmtId="37" fontId="0" fillId="8" borderId="12" xfId="0" applyNumberFormat="1" applyFont="1" applyFill="1" applyBorder="1" applyAlignment="1" applyProtection="1">
      <alignment/>
      <protection locked="0"/>
    </xf>
    <xf numFmtId="0" fontId="0" fillId="0" borderId="12" xfId="0" applyFont="1" applyBorder="1" applyAlignment="1">
      <alignment/>
    </xf>
    <xf numFmtId="37" fontId="0" fillId="0" borderId="12" xfId="0" applyNumberFormat="1" applyFont="1" applyBorder="1" applyAlignment="1" applyProtection="1">
      <alignment/>
      <protection locked="0"/>
    </xf>
    <xf numFmtId="41" fontId="0" fillId="8" borderId="0" xfId="42" applyNumberFormat="1" applyFont="1" applyFill="1" applyAlignment="1">
      <alignment/>
    </xf>
    <xf numFmtId="41" fontId="0" fillId="8" borderId="12" xfId="42" applyNumberFormat="1" applyFont="1" applyFill="1" applyBorder="1" applyAlignment="1">
      <alignment/>
    </xf>
    <xf numFmtId="0" fontId="5" fillId="8" borderId="12" xfId="0" applyFont="1" applyFill="1" applyBorder="1" applyAlignment="1">
      <alignment horizontal="center"/>
    </xf>
    <xf numFmtId="164" fontId="8" fillId="8" borderId="0" xfId="0" applyNumberFormat="1" applyFont="1" applyFill="1" applyAlignment="1">
      <alignment horizontal="left"/>
    </xf>
    <xf numFmtId="0" fontId="4" fillId="8" borderId="0" xfId="0" applyFont="1" applyFill="1" applyBorder="1" applyAlignment="1" applyProtection="1">
      <alignment horizontal="center"/>
      <protection locked="0"/>
    </xf>
    <xf numFmtId="41" fontId="0" fillId="8" borderId="0" xfId="42" applyNumberFormat="1" applyFont="1" applyFill="1" applyAlignment="1">
      <alignment/>
    </xf>
    <xf numFmtId="41" fontId="0" fillId="8" borderId="12" xfId="42" applyNumberFormat="1" applyFont="1" applyFill="1" applyBorder="1" applyAlignment="1">
      <alignment/>
    </xf>
    <xf numFmtId="41" fontId="0" fillId="8" borderId="10" xfId="42" applyNumberFormat="1" applyFont="1" applyFill="1" applyBorder="1" applyAlignment="1">
      <alignment/>
    </xf>
    <xf numFmtId="41" fontId="0" fillId="8" borderId="10" xfId="42" applyNumberFormat="1" applyFont="1" applyFill="1" applyBorder="1" applyAlignment="1">
      <alignment/>
    </xf>
    <xf numFmtId="41" fontId="0" fillId="8" borderId="0" xfId="0" applyNumberFormat="1" applyFill="1" applyAlignment="1">
      <alignment/>
    </xf>
    <xf numFmtId="0" fontId="5" fillId="8" borderId="0" xfId="0" applyFont="1" applyFill="1" applyAlignment="1">
      <alignment/>
    </xf>
    <xf numFmtId="43" fontId="5" fillId="8" borderId="0" xfId="42" applyNumberFormat="1" applyFont="1" applyFill="1" applyAlignment="1">
      <alignment horizontal="center"/>
    </xf>
    <xf numFmtId="43" fontId="5" fillId="8" borderId="12" xfId="42" applyNumberFormat="1" applyFont="1" applyFill="1" applyBorder="1" applyAlignment="1">
      <alignment horizontal="center"/>
    </xf>
    <xf numFmtId="41" fontId="0" fillId="22" borderId="17" xfId="42" applyNumberFormat="1" applyFont="1" applyFill="1" applyBorder="1" applyAlignment="1" applyProtection="1">
      <alignment/>
      <protection locked="0"/>
    </xf>
    <xf numFmtId="41" fontId="0" fillId="22" borderId="12" xfId="42" applyNumberFormat="1" applyFont="1" applyFill="1" applyBorder="1" applyAlignment="1" applyProtection="1">
      <alignment/>
      <protection locked="0"/>
    </xf>
    <xf numFmtId="41" fontId="0" fillId="22" borderId="25" xfId="42" applyNumberFormat="1" applyFont="1" applyFill="1" applyBorder="1" applyAlignment="1" applyProtection="1">
      <alignment/>
      <protection locked="0"/>
    </xf>
    <xf numFmtId="41" fontId="0" fillId="22" borderId="10" xfId="42" applyNumberFormat="1" applyFont="1" applyFill="1" applyBorder="1" applyAlignment="1" applyProtection="1">
      <alignment/>
      <protection locked="0"/>
    </xf>
    <xf numFmtId="41" fontId="0" fillId="22" borderId="0" xfId="42" applyNumberFormat="1" applyFont="1" applyFill="1" applyAlignment="1" applyProtection="1">
      <alignment/>
      <protection locked="0"/>
    </xf>
    <xf numFmtId="41" fontId="0" fillId="22" borderId="18" xfId="42" applyNumberFormat="1" applyFont="1" applyFill="1" applyBorder="1" applyAlignment="1" applyProtection="1">
      <alignment/>
      <protection locked="0"/>
    </xf>
    <xf numFmtId="41" fontId="0" fillId="22" borderId="0" xfId="42" applyNumberFormat="1" applyFont="1" applyFill="1" applyAlignment="1" applyProtection="1">
      <alignment/>
      <protection locked="0"/>
    </xf>
    <xf numFmtId="41" fontId="0" fillId="22" borderId="18" xfId="42" applyNumberFormat="1" applyFont="1" applyFill="1" applyBorder="1" applyAlignment="1" applyProtection="1">
      <alignment/>
      <protection locked="0"/>
    </xf>
    <xf numFmtId="41" fontId="0" fillId="22" borderId="10" xfId="42" applyNumberFormat="1" applyFont="1" applyFill="1" applyBorder="1" applyAlignment="1" applyProtection="1">
      <alignment/>
      <protection locked="0"/>
    </xf>
    <xf numFmtId="41" fontId="0" fillId="22" borderId="26" xfId="42" applyNumberFormat="1" applyFont="1" applyFill="1" applyBorder="1" applyAlignment="1" applyProtection="1">
      <alignment/>
      <protection locked="0"/>
    </xf>
    <xf numFmtId="41" fontId="0" fillId="22" borderId="27" xfId="42" applyNumberFormat="1" applyFont="1" applyFill="1" applyBorder="1" applyAlignment="1" applyProtection="1">
      <alignment/>
      <protection locked="0"/>
    </xf>
    <xf numFmtId="41" fontId="0" fillId="22" borderId="0" xfId="0" applyNumberFormat="1" applyFill="1" applyAlignment="1" applyProtection="1">
      <alignment/>
      <protection locked="0"/>
    </xf>
    <xf numFmtId="41" fontId="0" fillId="22" borderId="0" xfId="42" applyNumberFormat="1" applyFont="1" applyFill="1" applyBorder="1" applyAlignment="1" applyProtection="1">
      <alignment/>
      <protection locked="0"/>
    </xf>
    <xf numFmtId="41" fontId="0" fillId="22" borderId="13" xfId="42" applyNumberFormat="1" applyFont="1" applyFill="1" applyBorder="1" applyAlignment="1" applyProtection="1">
      <alignment/>
      <protection locked="0"/>
    </xf>
    <xf numFmtId="41" fontId="0" fillId="22" borderId="28" xfId="42" applyNumberFormat="1" applyFont="1" applyFill="1" applyBorder="1" applyAlignment="1" applyProtection="1">
      <alignment/>
      <protection locked="0"/>
    </xf>
    <xf numFmtId="41" fontId="0" fillId="22" borderId="25" xfId="42" applyNumberFormat="1" applyFont="1" applyFill="1" applyBorder="1" applyAlignment="1" applyProtection="1">
      <alignment/>
      <protection locked="0"/>
    </xf>
    <xf numFmtId="0" fontId="5" fillId="8" borderId="0" xfId="0" applyFont="1" applyFill="1" applyBorder="1" applyAlignment="1">
      <alignment horizontal="center"/>
    </xf>
    <xf numFmtId="42" fontId="0" fillId="8" borderId="0" xfId="42" applyNumberFormat="1" applyFont="1" applyFill="1" applyAlignment="1">
      <alignment/>
    </xf>
    <xf numFmtId="41" fontId="0" fillId="22" borderId="26" xfId="0" applyNumberFormat="1" applyFill="1" applyBorder="1" applyAlignment="1" applyProtection="1">
      <alignment/>
      <protection locked="0"/>
    </xf>
    <xf numFmtId="41" fontId="0" fillId="22" borderId="27" xfId="0" applyNumberFormat="1" applyFill="1" applyBorder="1" applyAlignment="1" applyProtection="1">
      <alignment/>
      <protection locked="0"/>
    </xf>
    <xf numFmtId="41" fontId="0" fillId="22" borderId="12" xfId="42" applyNumberFormat="1" applyFont="1" applyFill="1" applyBorder="1" applyAlignment="1" applyProtection="1">
      <alignment/>
      <protection locked="0"/>
    </xf>
    <xf numFmtId="41" fontId="0" fillId="22" borderId="17" xfId="0" applyNumberFormat="1" applyFill="1" applyBorder="1" applyAlignment="1" applyProtection="1">
      <alignment/>
      <protection locked="0"/>
    </xf>
    <xf numFmtId="41" fontId="0" fillId="22" borderId="29" xfId="42" applyNumberFormat="1" applyFont="1" applyFill="1" applyBorder="1" applyAlignment="1" applyProtection="1">
      <alignment/>
      <protection locked="0"/>
    </xf>
    <xf numFmtId="41" fontId="0" fillId="22" borderId="17" xfId="42" applyNumberFormat="1" applyFont="1" applyFill="1" applyBorder="1" applyAlignment="1" applyProtection="1">
      <alignment/>
      <protection locked="0"/>
    </xf>
    <xf numFmtId="41" fontId="0" fillId="22" borderId="14" xfId="42" applyNumberFormat="1" applyFont="1" applyFill="1" applyBorder="1" applyAlignment="1" applyProtection="1">
      <alignment/>
      <protection locked="0"/>
    </xf>
    <xf numFmtId="41" fontId="0" fillId="22" borderId="25" xfId="0" applyNumberFormat="1" applyFill="1" applyBorder="1" applyAlignment="1" applyProtection="1">
      <alignment/>
      <protection locked="0"/>
    </xf>
    <xf numFmtId="41" fontId="0" fillId="22" borderId="12" xfId="0" applyNumberFormat="1" applyFill="1" applyBorder="1" applyAlignment="1" applyProtection="1">
      <alignment/>
      <protection locked="0"/>
    </xf>
    <xf numFmtId="41" fontId="0" fillId="22" borderId="18" xfId="0" applyNumberFormat="1" applyFill="1" applyBorder="1" applyAlignment="1" applyProtection="1">
      <alignment/>
      <protection locked="0"/>
    </xf>
    <xf numFmtId="41" fontId="0" fillId="22" borderId="10" xfId="0" applyNumberFormat="1" applyFill="1" applyBorder="1" applyAlignment="1" applyProtection="1">
      <alignment/>
      <protection locked="0"/>
    </xf>
    <xf numFmtId="43" fontId="0" fillId="22" borderId="30" xfId="0" applyNumberFormat="1" applyFill="1" applyBorder="1" applyAlignment="1" applyProtection="1">
      <alignment/>
      <protection locked="0"/>
    </xf>
    <xf numFmtId="43" fontId="0" fillId="22" borderId="25" xfId="42" applyNumberFormat="1" applyFont="1" applyFill="1" applyBorder="1" applyAlignment="1" applyProtection="1">
      <alignment/>
      <protection locked="0"/>
    </xf>
    <xf numFmtId="43" fontId="0" fillId="22" borderId="23" xfId="0" applyNumberFormat="1" applyFill="1" applyBorder="1" applyAlignment="1" applyProtection="1">
      <alignment/>
      <protection locked="0"/>
    </xf>
    <xf numFmtId="43" fontId="0" fillId="22" borderId="12" xfId="42" applyNumberFormat="1" applyFont="1" applyFill="1" applyBorder="1" applyAlignment="1" applyProtection="1">
      <alignment/>
      <protection locked="0"/>
    </xf>
    <xf numFmtId="43" fontId="0" fillId="8" borderId="0" xfId="0" applyNumberFormat="1" applyFill="1" applyAlignment="1">
      <alignment/>
    </xf>
    <xf numFmtId="43" fontId="0" fillId="22" borderId="19" xfId="0" applyNumberFormat="1" applyFill="1" applyBorder="1" applyAlignment="1" applyProtection="1">
      <alignment/>
      <protection locked="0"/>
    </xf>
    <xf numFmtId="43" fontId="0" fillId="22" borderId="17" xfId="42" applyNumberFormat="1" applyFont="1" applyFill="1" applyBorder="1" applyAlignment="1" applyProtection="1">
      <alignment/>
      <protection locked="0"/>
    </xf>
    <xf numFmtId="43" fontId="0" fillId="22" borderId="16" xfId="0" applyNumberFormat="1" applyFill="1" applyBorder="1" applyAlignment="1" applyProtection="1">
      <alignment/>
      <protection locked="0"/>
    </xf>
    <xf numFmtId="43" fontId="0" fillId="22" borderId="0" xfId="42" applyNumberFormat="1" applyFont="1" applyFill="1" applyBorder="1" applyAlignment="1" applyProtection="1">
      <alignment/>
      <protection locked="0"/>
    </xf>
    <xf numFmtId="43" fontId="0" fillId="22" borderId="22" xfId="0" applyNumberFormat="1" applyFill="1" applyBorder="1" applyAlignment="1" applyProtection="1">
      <alignment/>
      <protection locked="0"/>
    </xf>
    <xf numFmtId="43" fontId="0" fillId="22" borderId="18" xfId="42" applyNumberFormat="1" applyFont="1" applyFill="1" applyBorder="1" applyAlignment="1" applyProtection="1">
      <alignment/>
      <protection locked="0"/>
    </xf>
    <xf numFmtId="43" fontId="0" fillId="22" borderId="10" xfId="42" applyNumberFormat="1" applyFont="1" applyFill="1" applyBorder="1" applyAlignment="1" applyProtection="1">
      <alignment/>
      <protection locked="0"/>
    </xf>
    <xf numFmtId="43" fontId="0" fillId="8" borderId="0" xfId="42" applyNumberFormat="1" applyFont="1" applyFill="1" applyAlignment="1">
      <alignment/>
    </xf>
    <xf numFmtId="43" fontId="0" fillId="22" borderId="16" xfId="42" applyNumberFormat="1" applyFont="1" applyFill="1" applyBorder="1" applyAlignment="1" applyProtection="1">
      <alignment/>
      <protection locked="0"/>
    </xf>
    <xf numFmtId="43" fontId="0" fillId="22" borderId="13" xfId="42" applyNumberFormat="1" applyFont="1" applyFill="1" applyBorder="1" applyAlignment="1" applyProtection="1">
      <alignment/>
      <protection locked="0"/>
    </xf>
    <xf numFmtId="43" fontId="0" fillId="22" borderId="0" xfId="42" applyNumberFormat="1" applyFont="1" applyFill="1" applyAlignment="1" applyProtection="1">
      <alignment/>
      <protection locked="0"/>
    </xf>
    <xf numFmtId="0" fontId="5" fillId="8" borderId="12" xfId="0" applyFont="1" applyFill="1" applyBorder="1" applyAlignment="1">
      <alignment horizontal="right"/>
    </xf>
    <xf numFmtId="41" fontId="0" fillId="22" borderId="31" xfId="0" applyNumberFormat="1" applyFill="1" applyBorder="1" applyAlignment="1" applyProtection="1">
      <alignment/>
      <protection locked="0"/>
    </xf>
    <xf numFmtId="42" fontId="0" fillId="8" borderId="0" xfId="44" applyNumberFormat="1" applyFill="1" applyAlignment="1">
      <alignment/>
    </xf>
    <xf numFmtId="14" fontId="5" fillId="8" borderId="12" xfId="0" applyNumberFormat="1" applyFont="1" applyFill="1" applyBorder="1" applyAlignment="1">
      <alignment horizontal="center"/>
    </xf>
    <xf numFmtId="182" fontId="0" fillId="8" borderId="0" xfId="42" applyNumberFormat="1" applyFont="1" applyFill="1" applyAlignment="1">
      <alignment/>
    </xf>
    <xf numFmtId="182" fontId="0" fillId="8" borderId="0" xfId="42" applyNumberFormat="1" applyFont="1" applyFill="1" applyAlignment="1">
      <alignment/>
    </xf>
    <xf numFmtId="41" fontId="0" fillId="8" borderId="0" xfId="42" applyNumberFormat="1" applyFill="1" applyAlignment="1">
      <alignment/>
    </xf>
    <xf numFmtId="41" fontId="0" fillId="8" borderId="10" xfId="42" applyNumberFormat="1" applyFill="1" applyBorder="1" applyAlignment="1">
      <alignment/>
    </xf>
    <xf numFmtId="41" fontId="0" fillId="8" borderId="0" xfId="42" applyNumberFormat="1" applyFill="1" applyBorder="1" applyAlignment="1">
      <alignment/>
    </xf>
    <xf numFmtId="41" fontId="0" fillId="22" borderId="0" xfId="42" applyNumberFormat="1" applyFont="1" applyFill="1" applyAlignment="1" applyProtection="1">
      <alignment/>
      <protection locked="0"/>
    </xf>
    <xf numFmtId="41" fontId="0" fillId="22" borderId="10" xfId="42" applyNumberFormat="1" applyFill="1" applyBorder="1" applyAlignment="1" applyProtection="1">
      <alignment/>
      <protection locked="0"/>
    </xf>
    <xf numFmtId="41" fontId="4" fillId="8" borderId="0" xfId="0" applyNumberFormat="1" applyFont="1" applyFill="1" applyBorder="1" applyAlignment="1">
      <alignment horizontal="center"/>
    </xf>
    <xf numFmtId="41" fontId="0" fillId="22" borderId="0" xfId="42" applyNumberFormat="1" applyFill="1" applyAlignment="1" applyProtection="1">
      <alignment/>
      <protection locked="0"/>
    </xf>
    <xf numFmtId="41" fontId="0" fillId="8" borderId="13" xfId="42" applyNumberFormat="1" applyFill="1" applyBorder="1" applyAlignment="1">
      <alignment/>
    </xf>
    <xf numFmtId="41" fontId="0" fillId="22" borderId="14" xfId="0" applyNumberFormat="1" applyFill="1" applyBorder="1" applyAlignment="1" applyProtection="1">
      <alignment/>
      <protection locked="0"/>
    </xf>
    <xf numFmtId="41" fontId="0" fillId="22" borderId="0" xfId="0" applyNumberFormat="1" applyFill="1" applyBorder="1" applyAlignment="1" applyProtection="1">
      <alignment/>
      <protection locked="0"/>
    </xf>
    <xf numFmtId="41" fontId="0" fillId="22" borderId="32" xfId="0" applyNumberFormat="1" applyFill="1" applyBorder="1" applyAlignment="1" applyProtection="1">
      <alignment/>
      <protection locked="0"/>
    </xf>
    <xf numFmtId="182" fontId="0" fillId="22" borderId="33" xfId="0" applyNumberFormat="1" applyFill="1" applyBorder="1" applyAlignment="1" applyProtection="1">
      <alignment/>
      <protection locked="0"/>
    </xf>
    <xf numFmtId="182" fontId="0" fillId="22" borderId="21" xfId="0" applyNumberFormat="1" applyFill="1" applyBorder="1" applyAlignment="1" applyProtection="1">
      <alignment/>
      <protection locked="0"/>
    </xf>
    <xf numFmtId="182" fontId="0" fillId="22" borderId="15" xfId="0" applyNumberFormat="1" applyFill="1" applyBorder="1" applyAlignment="1" applyProtection="1">
      <alignment/>
      <protection locked="0"/>
    </xf>
    <xf numFmtId="182" fontId="0" fillId="22" borderId="0" xfId="0" applyNumberFormat="1" applyFill="1" applyAlignment="1" applyProtection="1">
      <alignment/>
      <protection locked="0"/>
    </xf>
    <xf numFmtId="182" fontId="0" fillId="8" borderId="0" xfId="0" applyNumberFormat="1" applyFill="1" applyAlignment="1">
      <alignment/>
    </xf>
    <xf numFmtId="182" fontId="0" fillId="22" borderId="22" xfId="0" applyNumberFormat="1" applyFill="1" applyBorder="1" applyAlignment="1" applyProtection="1">
      <alignment/>
      <protection locked="0"/>
    </xf>
    <xf numFmtId="182" fontId="0" fillId="22" borderId="15" xfId="42" applyNumberFormat="1" applyFont="1" applyFill="1" applyBorder="1" applyAlignment="1" applyProtection="1">
      <alignment/>
      <protection locked="0"/>
    </xf>
    <xf numFmtId="182" fontId="0" fillId="22" borderId="21" xfId="42" applyNumberFormat="1" applyFont="1" applyFill="1" applyBorder="1" applyAlignment="1" applyProtection="1">
      <alignment/>
      <protection locked="0"/>
    </xf>
    <xf numFmtId="182" fontId="0" fillId="22" borderId="19" xfId="0" applyNumberFormat="1" applyFill="1" applyBorder="1" applyAlignment="1" applyProtection="1">
      <alignment/>
      <protection locked="0"/>
    </xf>
    <xf numFmtId="182" fontId="0" fillId="22" borderId="16" xfId="0" applyNumberFormat="1" applyFill="1" applyBorder="1" applyAlignment="1" applyProtection="1">
      <alignment/>
      <protection locked="0"/>
    </xf>
    <xf numFmtId="41" fontId="0" fillId="8" borderId="0" xfId="42" applyNumberFormat="1" applyFont="1" applyFill="1" applyBorder="1" applyAlignment="1">
      <alignment/>
    </xf>
    <xf numFmtId="182" fontId="0" fillId="22" borderId="24" xfId="42" applyNumberFormat="1" applyFont="1" applyFill="1" applyBorder="1" applyAlignment="1" applyProtection="1">
      <alignment/>
      <protection locked="0"/>
    </xf>
    <xf numFmtId="182" fontId="0" fillId="22" borderId="22" xfId="42" applyNumberFormat="1" applyFont="1" applyFill="1" applyBorder="1" applyAlignment="1" applyProtection="1">
      <alignment/>
      <protection locked="0"/>
    </xf>
    <xf numFmtId="182" fontId="0" fillId="22" borderId="16" xfId="42" applyNumberFormat="1" applyFont="1" applyFill="1" applyBorder="1" applyAlignment="1" applyProtection="1">
      <alignment/>
      <protection locked="0"/>
    </xf>
    <xf numFmtId="41" fontId="10" fillId="22" borderId="0" xfId="42" applyNumberFormat="1" applyFont="1" applyFill="1" applyBorder="1" applyAlignment="1" applyProtection="1">
      <alignment horizontal="center"/>
      <protection locked="0"/>
    </xf>
    <xf numFmtId="41" fontId="10" fillId="22" borderId="18" xfId="42" applyNumberFormat="1" applyFont="1" applyFill="1" applyBorder="1" applyAlignment="1" applyProtection="1">
      <alignment horizontal="center"/>
      <protection locked="0"/>
    </xf>
    <xf numFmtId="41" fontId="10" fillId="22" borderId="10" xfId="42" applyNumberFormat="1" applyFont="1" applyFill="1" applyBorder="1" applyAlignment="1" applyProtection="1">
      <alignment horizontal="center"/>
      <protection locked="0"/>
    </xf>
    <xf numFmtId="41" fontId="10" fillId="8" borderId="0" xfId="0" applyNumberFormat="1" applyFont="1" applyFill="1" applyAlignment="1">
      <alignment/>
    </xf>
    <xf numFmtId="41" fontId="10" fillId="22" borderId="0" xfId="42" applyNumberFormat="1" applyFont="1" applyFill="1" applyAlignment="1" applyProtection="1">
      <alignment/>
      <protection locked="0"/>
    </xf>
    <xf numFmtId="41" fontId="10" fillId="22" borderId="18" xfId="42" applyNumberFormat="1" applyFont="1" applyFill="1" applyBorder="1" applyAlignment="1" applyProtection="1">
      <alignment/>
      <protection locked="0"/>
    </xf>
    <xf numFmtId="41" fontId="10" fillId="22" borderId="12" xfId="42" applyNumberFormat="1" applyFont="1" applyFill="1" applyBorder="1" applyAlignment="1" applyProtection="1">
      <alignment/>
      <protection locked="0"/>
    </xf>
    <xf numFmtId="41" fontId="10" fillId="22" borderId="14" xfId="42" applyNumberFormat="1" applyFont="1" applyFill="1" applyBorder="1" applyAlignment="1" applyProtection="1">
      <alignment/>
      <protection locked="0"/>
    </xf>
    <xf numFmtId="41" fontId="10" fillId="22" borderId="10" xfId="42" applyNumberFormat="1" applyFont="1" applyFill="1" applyBorder="1" applyAlignment="1" applyProtection="1">
      <alignment/>
      <protection locked="0"/>
    </xf>
    <xf numFmtId="41" fontId="10" fillId="8" borderId="0" xfId="42" applyNumberFormat="1" applyFont="1" applyFill="1" applyBorder="1" applyAlignment="1">
      <alignment/>
    </xf>
    <xf numFmtId="41" fontId="10" fillId="22" borderId="15" xfId="42" applyNumberFormat="1" applyFont="1" applyFill="1" applyBorder="1" applyAlignment="1" applyProtection="1">
      <alignment/>
      <protection locked="0"/>
    </xf>
    <xf numFmtId="41" fontId="10" fillId="22" borderId="21" xfId="42" applyNumberFormat="1" applyFont="1" applyFill="1" applyBorder="1" applyAlignment="1" applyProtection="1">
      <alignment/>
      <protection locked="0"/>
    </xf>
    <xf numFmtId="41" fontId="10" fillId="22" borderId="34" xfId="42" applyNumberFormat="1" applyFont="1" applyFill="1" applyBorder="1" applyAlignment="1" applyProtection="1">
      <alignment/>
      <protection locked="0"/>
    </xf>
    <xf numFmtId="41" fontId="10" fillId="22" borderId="13" xfId="42" applyNumberFormat="1" applyFont="1" applyFill="1" applyBorder="1" applyAlignment="1" applyProtection="1">
      <alignment/>
      <protection locked="0"/>
    </xf>
    <xf numFmtId="41" fontId="10" fillId="22" borderId="35" xfId="42" applyNumberFormat="1" applyFont="1" applyFill="1" applyBorder="1" applyAlignment="1" applyProtection="1">
      <alignment/>
      <protection locked="0"/>
    </xf>
    <xf numFmtId="41" fontId="10" fillId="8" borderId="0" xfId="42" applyNumberFormat="1" applyFont="1" applyFill="1" applyBorder="1" applyAlignment="1">
      <alignment horizontal="center"/>
    </xf>
    <xf numFmtId="41" fontId="10" fillId="8" borderId="10" xfId="42" applyNumberFormat="1" applyFont="1" applyFill="1" applyBorder="1" applyAlignment="1">
      <alignment horizontal="center"/>
    </xf>
    <xf numFmtId="41" fontId="10" fillId="8" borderId="0" xfId="42" applyNumberFormat="1" applyFont="1" applyFill="1" applyAlignment="1">
      <alignment/>
    </xf>
    <xf numFmtId="41" fontId="10" fillId="8" borderId="12" xfId="42" applyNumberFormat="1" applyFont="1" applyFill="1" applyBorder="1" applyAlignment="1">
      <alignment/>
    </xf>
    <xf numFmtId="41" fontId="10" fillId="8" borderId="10" xfId="42" applyNumberFormat="1" applyFont="1" applyFill="1" applyBorder="1" applyAlignment="1">
      <alignment/>
    </xf>
    <xf numFmtId="41" fontId="10" fillId="8" borderId="14" xfId="42" applyNumberFormat="1" applyFont="1" applyFill="1" applyBorder="1" applyAlignment="1">
      <alignment/>
    </xf>
    <xf numFmtId="41" fontId="10" fillId="22" borderId="16" xfId="42" applyNumberFormat="1" applyFont="1" applyFill="1" applyBorder="1" applyAlignment="1" applyProtection="1">
      <alignment/>
      <protection locked="0"/>
    </xf>
    <xf numFmtId="41" fontId="10" fillId="22" borderId="22" xfId="42" applyNumberFormat="1" applyFont="1" applyFill="1" applyBorder="1" applyAlignment="1" applyProtection="1">
      <alignment/>
      <protection locked="0"/>
    </xf>
    <xf numFmtId="41" fontId="10" fillId="8" borderId="0" xfId="0" applyNumberFormat="1" applyFont="1" applyFill="1" applyBorder="1" applyAlignment="1">
      <alignment horizontal="center"/>
    </xf>
    <xf numFmtId="41" fontId="10" fillId="22" borderId="19" xfId="42" applyNumberFormat="1" applyFont="1" applyFill="1" applyBorder="1" applyAlignment="1" applyProtection="1">
      <alignment/>
      <protection locked="0"/>
    </xf>
    <xf numFmtId="41" fontId="10" fillId="22" borderId="36" xfId="42" applyNumberFormat="1" applyFont="1" applyFill="1" applyBorder="1" applyAlignment="1" applyProtection="1">
      <alignment/>
      <protection locked="0"/>
    </xf>
    <xf numFmtId="41" fontId="10" fillId="22" borderId="26" xfId="42" applyNumberFormat="1" applyFont="1" applyFill="1" applyBorder="1" applyAlignment="1" applyProtection="1">
      <alignment/>
      <protection locked="0"/>
    </xf>
    <xf numFmtId="41" fontId="10" fillId="22" borderId="27" xfId="42" applyNumberFormat="1" applyFont="1" applyFill="1" applyBorder="1" applyAlignment="1" applyProtection="1">
      <alignment/>
      <protection locked="0"/>
    </xf>
    <xf numFmtId="41" fontId="10" fillId="22" borderId="37" xfId="42" applyNumberFormat="1" applyFont="1" applyFill="1" applyBorder="1" applyAlignment="1" applyProtection="1">
      <alignment/>
      <protection locked="0"/>
    </xf>
    <xf numFmtId="41" fontId="10" fillId="22" borderId="38" xfId="42" applyNumberFormat="1" applyFont="1" applyFill="1" applyBorder="1" applyAlignment="1" applyProtection="1">
      <alignment/>
      <protection locked="0"/>
    </xf>
    <xf numFmtId="41" fontId="10" fillId="22" borderId="39" xfId="44" applyNumberFormat="1" applyFont="1" applyFill="1" applyBorder="1" applyAlignment="1" applyProtection="1">
      <alignment/>
      <protection locked="0"/>
    </xf>
    <xf numFmtId="41" fontId="10" fillId="22" borderId="28" xfId="42" applyNumberFormat="1" applyFont="1" applyFill="1" applyBorder="1" applyAlignment="1" applyProtection="1">
      <alignment/>
      <protection locked="0"/>
    </xf>
    <xf numFmtId="41" fontId="10" fillId="22" borderId="10" xfId="44" applyNumberFormat="1" applyFont="1" applyFill="1" applyBorder="1" applyAlignment="1" applyProtection="1">
      <alignment/>
      <protection locked="0"/>
    </xf>
    <xf numFmtId="41" fontId="0" fillId="22" borderId="0" xfId="42" applyNumberFormat="1" applyFont="1" applyFill="1" applyBorder="1" applyAlignment="1" applyProtection="1">
      <alignment/>
      <protection locked="0"/>
    </xf>
    <xf numFmtId="41" fontId="0" fillId="8" borderId="0" xfId="42" applyNumberFormat="1" applyFont="1" applyFill="1" applyBorder="1" applyAlignment="1" applyProtection="1">
      <alignment/>
      <protection locked="0"/>
    </xf>
    <xf numFmtId="41" fontId="0" fillId="8" borderId="0" xfId="0" applyNumberFormat="1" applyFont="1" applyFill="1" applyBorder="1" applyAlignment="1">
      <alignment/>
    </xf>
    <xf numFmtId="41" fontId="0" fillId="22" borderId="0" xfId="42" applyNumberFormat="1" applyFont="1" applyFill="1" applyBorder="1" applyAlignment="1" applyProtection="1">
      <alignment/>
      <protection locked="0"/>
    </xf>
    <xf numFmtId="41" fontId="0" fillId="8" borderId="0" xfId="0" applyNumberFormat="1" applyFont="1" applyFill="1" applyAlignment="1">
      <alignment/>
    </xf>
    <xf numFmtId="41" fontId="0" fillId="22" borderId="17" xfId="42" applyNumberFormat="1" applyFont="1" applyFill="1" applyBorder="1" applyAlignment="1" applyProtection="1">
      <alignment/>
      <protection locked="0"/>
    </xf>
    <xf numFmtId="41" fontId="0" fillId="8" borderId="0" xfId="42" applyNumberFormat="1" applyFont="1" applyFill="1" applyBorder="1" applyAlignment="1">
      <alignment/>
    </xf>
    <xf numFmtId="41" fontId="0" fillId="22" borderId="18" xfId="42" applyNumberFormat="1" applyFont="1" applyFill="1" applyBorder="1" applyAlignment="1" applyProtection="1">
      <alignment/>
      <protection locked="0"/>
    </xf>
    <xf numFmtId="0" fontId="20" fillId="8" borderId="0" xfId="0" applyFont="1" applyFill="1" applyAlignment="1">
      <alignment/>
    </xf>
    <xf numFmtId="0" fontId="20" fillId="8" borderId="0" xfId="0" applyFont="1" applyFill="1" applyAlignment="1">
      <alignment horizontal="center"/>
    </xf>
    <xf numFmtId="0" fontId="20" fillId="8" borderId="12" xfId="0" applyFont="1" applyFill="1" applyBorder="1" applyAlignment="1">
      <alignment horizontal="center"/>
    </xf>
    <xf numFmtId="0" fontId="20" fillId="8" borderId="11" xfId="0" applyFont="1" applyFill="1" applyBorder="1" applyAlignment="1">
      <alignment/>
    </xf>
    <xf numFmtId="0" fontId="20" fillId="8" borderId="12" xfId="0" applyFont="1" applyFill="1" applyBorder="1" applyAlignment="1">
      <alignment/>
    </xf>
    <xf numFmtId="41" fontId="0" fillId="8" borderId="0" xfId="42" applyNumberFormat="1" applyFill="1" applyAlignment="1">
      <alignment horizontal="centerContinuous"/>
    </xf>
    <xf numFmtId="179" fontId="5" fillId="8" borderId="12" xfId="0" applyNumberFormat="1" applyFont="1" applyFill="1" applyBorder="1" applyAlignment="1">
      <alignment horizontal="center"/>
    </xf>
    <xf numFmtId="182" fontId="0" fillId="8" borderId="0" xfId="42" applyNumberFormat="1" applyFill="1" applyAlignment="1">
      <alignment/>
    </xf>
    <xf numFmtId="183" fontId="0" fillId="8" borderId="0" xfId="44" applyNumberFormat="1" applyFont="1" applyFill="1" applyAlignment="1">
      <alignment/>
    </xf>
    <xf numFmtId="42" fontId="0" fillId="8" borderId="0" xfId="44" applyNumberFormat="1" applyFont="1" applyFill="1" applyAlignment="1">
      <alignment/>
    </xf>
    <xf numFmtId="41" fontId="0" fillId="8" borderId="14" xfId="0" applyNumberFormat="1" applyFill="1" applyBorder="1" applyAlignment="1">
      <alignment/>
    </xf>
    <xf numFmtId="41" fontId="0" fillId="22" borderId="25" xfId="42" applyNumberFormat="1" applyFill="1" applyBorder="1" applyAlignment="1" applyProtection="1">
      <alignment/>
      <protection locked="0"/>
    </xf>
    <xf numFmtId="41" fontId="0" fillId="22" borderId="18" xfId="42" applyNumberFormat="1" applyFill="1" applyBorder="1" applyAlignment="1" applyProtection="1">
      <alignment/>
      <protection locked="0"/>
    </xf>
    <xf numFmtId="41" fontId="0" fillId="22" borderId="40" xfId="0" applyNumberFormat="1" applyFill="1" applyBorder="1" applyAlignment="1" applyProtection="1">
      <alignment/>
      <protection locked="0"/>
    </xf>
    <xf numFmtId="41" fontId="0" fillId="22" borderId="12" xfId="42" applyNumberFormat="1" applyFill="1" applyBorder="1" applyAlignment="1" applyProtection="1">
      <alignment/>
      <protection locked="0"/>
    </xf>
    <xf numFmtId="182" fontId="0" fillId="22" borderId="15" xfId="42" applyNumberFormat="1" applyFill="1" applyBorder="1" applyAlignment="1" applyProtection="1">
      <alignment/>
      <protection locked="0"/>
    </xf>
    <xf numFmtId="182" fontId="0" fillId="22" borderId="21" xfId="42" applyNumberFormat="1" applyFill="1" applyBorder="1" applyAlignment="1" applyProtection="1">
      <alignment/>
      <protection locked="0"/>
    </xf>
    <xf numFmtId="41" fontId="0" fillId="22" borderId="14" xfId="42" applyNumberFormat="1" applyFill="1" applyBorder="1" applyAlignment="1" applyProtection="1">
      <alignment/>
      <protection locked="0"/>
    </xf>
    <xf numFmtId="41" fontId="0" fillId="22" borderId="13" xfId="42" applyNumberFormat="1" applyFill="1" applyBorder="1" applyAlignment="1" applyProtection="1">
      <alignment/>
      <protection locked="0"/>
    </xf>
    <xf numFmtId="182" fontId="0" fillId="22" borderId="16" xfId="42" applyNumberFormat="1" applyFill="1" applyBorder="1" applyAlignment="1" applyProtection="1">
      <alignment/>
      <protection locked="0"/>
    </xf>
    <xf numFmtId="182" fontId="0" fillId="22" borderId="22" xfId="42" applyNumberFormat="1" applyFill="1" applyBorder="1" applyAlignment="1" applyProtection="1">
      <alignment/>
      <protection locked="0"/>
    </xf>
    <xf numFmtId="41" fontId="0" fillId="8" borderId="12" xfId="42" applyNumberFormat="1" applyFill="1" applyBorder="1" applyAlignment="1">
      <alignment/>
    </xf>
    <xf numFmtId="41" fontId="0" fillId="22" borderId="41" xfId="0" applyNumberFormat="1" applyFill="1" applyBorder="1" applyAlignment="1" applyProtection="1">
      <alignment/>
      <protection locked="0"/>
    </xf>
    <xf numFmtId="182" fontId="0" fillId="22" borderId="42" xfId="0" applyNumberFormat="1" applyFill="1" applyBorder="1" applyAlignment="1" applyProtection="1">
      <alignment/>
      <protection locked="0"/>
    </xf>
    <xf numFmtId="182" fontId="0" fillId="22" borderId="43" xfId="0" applyNumberFormat="1" applyFill="1" applyBorder="1" applyAlignment="1" applyProtection="1">
      <alignment/>
      <protection locked="0"/>
    </xf>
    <xf numFmtId="41" fontId="12" fillId="22" borderId="25" xfId="0" applyNumberFormat="1" applyFont="1" applyFill="1" applyBorder="1" applyAlignment="1" applyProtection="1">
      <alignment horizontal="right"/>
      <protection locked="0"/>
    </xf>
    <xf numFmtId="41" fontId="12" fillId="22" borderId="12" xfId="0" applyNumberFormat="1" applyFont="1" applyFill="1" applyBorder="1" applyAlignment="1" applyProtection="1">
      <alignment horizontal="right"/>
      <protection locked="0"/>
    </xf>
    <xf numFmtId="41" fontId="12" fillId="22" borderId="14" xfId="0" applyNumberFormat="1" applyFont="1" applyFill="1" applyBorder="1" applyAlignment="1" applyProtection="1">
      <alignment horizontal="right"/>
      <protection locked="0"/>
    </xf>
    <xf numFmtId="41" fontId="12" fillId="22" borderId="17" xfId="0" applyNumberFormat="1" applyFont="1" applyFill="1" applyBorder="1" applyAlignment="1" applyProtection="1">
      <alignment/>
      <protection locked="0"/>
    </xf>
    <xf numFmtId="41" fontId="12" fillId="22" borderId="12" xfId="42" applyNumberFormat="1" applyFont="1" applyFill="1" applyBorder="1" applyAlignment="1" applyProtection="1">
      <alignment horizontal="right"/>
      <protection locked="0"/>
    </xf>
    <xf numFmtId="41" fontId="12" fillId="22" borderId="14" xfId="42" applyNumberFormat="1" applyFont="1" applyFill="1" applyBorder="1" applyAlignment="1" applyProtection="1">
      <alignment horizontal="right"/>
      <protection locked="0"/>
    </xf>
    <xf numFmtId="41" fontId="12" fillId="22" borderId="17" xfId="42" applyNumberFormat="1" applyFont="1" applyFill="1" applyBorder="1" applyAlignment="1" applyProtection="1">
      <alignment horizontal="right"/>
      <protection locked="0"/>
    </xf>
    <xf numFmtId="182" fontId="12" fillId="22" borderId="30" xfId="0" applyNumberFormat="1" applyFont="1" applyFill="1" applyBorder="1" applyAlignment="1" applyProtection="1">
      <alignment horizontal="right"/>
      <protection locked="0"/>
    </xf>
    <xf numFmtId="182" fontId="12" fillId="22" borderId="16" xfId="0" applyNumberFormat="1" applyFont="1" applyFill="1" applyBorder="1" applyAlignment="1" applyProtection="1">
      <alignment horizontal="right"/>
      <protection locked="0"/>
    </xf>
    <xf numFmtId="182" fontId="12" fillId="22" borderId="19" xfId="42" applyNumberFormat="1" applyFont="1" applyFill="1" applyBorder="1" applyAlignment="1" applyProtection="1">
      <alignment/>
      <protection locked="0"/>
    </xf>
    <xf numFmtId="41" fontId="12" fillId="22" borderId="25" xfId="42" applyNumberFormat="1" applyFont="1" applyFill="1" applyBorder="1" applyAlignment="1" applyProtection="1">
      <alignment horizontal="right"/>
      <protection locked="0"/>
    </xf>
    <xf numFmtId="182" fontId="0" fillId="8" borderId="0" xfId="0" applyNumberFormat="1" applyFont="1" applyFill="1" applyAlignment="1">
      <alignment/>
    </xf>
    <xf numFmtId="182" fontId="0" fillId="8" borderId="0" xfId="0" applyNumberFormat="1" applyFont="1" applyFill="1" applyBorder="1" applyAlignment="1" applyProtection="1">
      <alignment/>
      <protection locked="0"/>
    </xf>
    <xf numFmtId="41" fontId="12" fillId="22" borderId="0" xfId="0" applyNumberFormat="1" applyFont="1" applyFill="1" applyBorder="1" applyAlignment="1" applyProtection="1">
      <alignment horizontal="right"/>
      <protection locked="0"/>
    </xf>
    <xf numFmtId="41" fontId="12" fillId="8" borderId="0" xfId="0" applyNumberFormat="1" applyFont="1" applyFill="1" applyAlignment="1">
      <alignment/>
    </xf>
    <xf numFmtId="41" fontId="12" fillId="8" borderId="0" xfId="0" applyNumberFormat="1" applyFont="1" applyFill="1" applyBorder="1" applyAlignment="1" applyProtection="1">
      <alignment horizontal="right"/>
      <protection locked="0"/>
    </xf>
    <xf numFmtId="41" fontId="12" fillId="22" borderId="18" xfId="0" applyNumberFormat="1" applyFont="1" applyFill="1" applyBorder="1" applyAlignment="1" applyProtection="1">
      <alignment horizontal="right"/>
      <protection locked="0"/>
    </xf>
    <xf numFmtId="41" fontId="12" fillId="22" borderId="0" xfId="42" applyNumberFormat="1" applyFont="1" applyFill="1" applyBorder="1" applyAlignment="1" applyProtection="1">
      <alignment horizontal="right"/>
      <protection locked="0"/>
    </xf>
    <xf numFmtId="41" fontId="0" fillId="8" borderId="0" xfId="0" applyNumberFormat="1" applyFill="1" applyBorder="1" applyAlignment="1">
      <alignment/>
    </xf>
    <xf numFmtId="41" fontId="12" fillId="22" borderId="32" xfId="42" applyNumberFormat="1" applyFont="1" applyFill="1" applyBorder="1" applyAlignment="1" applyProtection="1">
      <alignment horizontal="right"/>
      <protection locked="0"/>
    </xf>
    <xf numFmtId="182" fontId="12" fillId="8" borderId="0" xfId="0" applyNumberFormat="1" applyFont="1" applyFill="1" applyAlignment="1">
      <alignment/>
    </xf>
    <xf numFmtId="182" fontId="12" fillId="8" borderId="0" xfId="0" applyNumberFormat="1" applyFont="1" applyFill="1" applyBorder="1" applyAlignment="1" applyProtection="1">
      <alignment/>
      <protection locked="0"/>
    </xf>
    <xf numFmtId="182" fontId="12" fillId="22" borderId="22" xfId="0" applyNumberFormat="1" applyFont="1" applyFill="1" applyBorder="1" applyAlignment="1" applyProtection="1">
      <alignment horizontal="right"/>
      <protection locked="0"/>
    </xf>
    <xf numFmtId="182" fontId="12" fillId="8" borderId="0" xfId="0" applyNumberFormat="1" applyFont="1" applyFill="1" applyBorder="1" applyAlignment="1" applyProtection="1">
      <alignment horizontal="right"/>
      <protection locked="0"/>
    </xf>
    <xf numFmtId="182" fontId="0" fillId="8" borderId="0" xfId="0" applyNumberFormat="1" applyFont="1" applyFill="1" applyAlignment="1" applyProtection="1">
      <alignment/>
      <protection locked="0"/>
    </xf>
    <xf numFmtId="41" fontId="0" fillId="22" borderId="20" xfId="42" applyNumberFormat="1" applyFont="1" applyFill="1" applyBorder="1" applyAlignment="1" applyProtection="1">
      <alignment/>
      <protection locked="0"/>
    </xf>
    <xf numFmtId="41" fontId="0" fillId="22" borderId="25" xfId="44" applyNumberFormat="1" applyFont="1" applyFill="1" applyBorder="1" applyAlignment="1" applyProtection="1">
      <alignment/>
      <protection locked="0"/>
    </xf>
    <xf numFmtId="42" fontId="0" fillId="22" borderId="0" xfId="44" applyNumberFormat="1" applyFont="1" applyFill="1" applyAlignment="1" applyProtection="1">
      <alignment/>
      <protection locked="0"/>
    </xf>
    <xf numFmtId="42" fontId="0" fillId="22" borderId="0" xfId="44" applyNumberFormat="1" applyFont="1" applyFill="1" applyBorder="1" applyAlignment="1" applyProtection="1">
      <alignment/>
      <protection locked="0"/>
    </xf>
    <xf numFmtId="42" fontId="0" fillId="22" borderId="10" xfId="0" applyNumberFormat="1" applyFill="1" applyBorder="1" applyAlignment="1" applyProtection="1">
      <alignment/>
      <protection locked="0"/>
    </xf>
    <xf numFmtId="42" fontId="0" fillId="22" borderId="29" xfId="44" applyNumberFormat="1" applyFont="1" applyFill="1" applyBorder="1" applyAlignment="1" applyProtection="1">
      <alignment/>
      <protection locked="0"/>
    </xf>
    <xf numFmtId="41" fontId="0" fillId="22" borderId="17" xfId="44" applyNumberFormat="1" applyFont="1" applyFill="1" applyBorder="1" applyAlignment="1" applyProtection="1">
      <alignment/>
      <protection locked="0"/>
    </xf>
    <xf numFmtId="42" fontId="0" fillId="22" borderId="14" xfId="0" applyNumberFormat="1" applyFill="1" applyBorder="1" applyAlignment="1" applyProtection="1">
      <alignment/>
      <protection locked="0"/>
    </xf>
    <xf numFmtId="42" fontId="0" fillId="22" borderId="0" xfId="42" applyNumberFormat="1" applyFont="1" applyFill="1" applyAlignment="1" applyProtection="1">
      <alignment/>
      <protection locked="0"/>
    </xf>
    <xf numFmtId="41" fontId="0" fillId="22" borderId="32" xfId="42" applyNumberFormat="1" applyFont="1" applyFill="1" applyBorder="1" applyAlignment="1" applyProtection="1">
      <alignment/>
      <protection locked="0"/>
    </xf>
    <xf numFmtId="42" fontId="0" fillId="22" borderId="17" xfId="44" applyNumberFormat="1" applyFont="1" applyFill="1" applyBorder="1" applyAlignment="1" applyProtection="1">
      <alignment/>
      <protection locked="0"/>
    </xf>
    <xf numFmtId="0" fontId="5" fillId="0" borderId="0" xfId="0" applyFont="1" applyBorder="1" applyAlignment="1" applyProtection="1">
      <alignment/>
      <protection/>
    </xf>
    <xf numFmtId="0" fontId="5" fillId="0" borderId="0" xfId="0" applyFont="1" applyAlignment="1" applyProtection="1">
      <alignment/>
      <protection locked="0"/>
    </xf>
    <xf numFmtId="184" fontId="0" fillId="22" borderId="42" xfId="0" applyNumberFormat="1" applyFont="1" applyFill="1" applyBorder="1" applyAlignment="1" applyProtection="1">
      <alignment/>
      <protection locked="0"/>
    </xf>
    <xf numFmtId="184" fontId="0" fillId="22" borderId="15" xfId="0" applyNumberFormat="1" applyFont="1" applyFill="1" applyBorder="1" applyAlignment="1" applyProtection="1">
      <alignment/>
      <protection locked="0"/>
    </xf>
    <xf numFmtId="184" fontId="0" fillId="8" borderId="0" xfId="0" applyNumberFormat="1" applyFont="1" applyFill="1" applyAlignment="1">
      <alignment/>
    </xf>
    <xf numFmtId="184" fontId="0" fillId="22" borderId="21" xfId="0" applyNumberFormat="1" applyFont="1" applyFill="1" applyBorder="1" applyAlignment="1" applyProtection="1">
      <alignment/>
      <protection locked="0"/>
    </xf>
    <xf numFmtId="184" fontId="0" fillId="22" borderId="0" xfId="0" applyNumberFormat="1" applyFill="1" applyAlignment="1" applyProtection="1">
      <alignment/>
      <protection locked="0"/>
    </xf>
    <xf numFmtId="184" fontId="0" fillId="22" borderId="16" xfId="0" applyNumberFormat="1" applyFill="1" applyBorder="1" applyAlignment="1" applyProtection="1">
      <alignment/>
      <protection locked="0"/>
    </xf>
    <xf numFmtId="184" fontId="0" fillId="8" borderId="0" xfId="42" applyNumberFormat="1" applyFont="1" applyFill="1" applyAlignment="1">
      <alignment/>
    </xf>
    <xf numFmtId="184" fontId="0" fillId="8" borderId="0" xfId="0" applyNumberFormat="1" applyFill="1" applyBorder="1" applyAlignment="1">
      <alignment/>
    </xf>
    <xf numFmtId="42" fontId="0" fillId="8" borderId="0" xfId="0" applyNumberFormat="1" applyFill="1" applyAlignment="1">
      <alignment/>
    </xf>
    <xf numFmtId="41" fontId="0" fillId="8" borderId="0" xfId="56" applyBorder="1" applyAlignment="1" applyProtection="1">
      <alignment horizontal="center"/>
      <protection locked="0"/>
    </xf>
    <xf numFmtId="41" fontId="0" fillId="8" borderId="0" xfId="56" applyBorder="1" applyAlignment="1">
      <alignment/>
    </xf>
    <xf numFmtId="41" fontId="0" fillId="8" borderId="0" xfId="56" applyBorder="1" applyAlignment="1">
      <alignment/>
    </xf>
    <xf numFmtId="41" fontId="0" fillId="8" borderId="0" xfId="56" applyAlignment="1">
      <alignment/>
    </xf>
    <xf numFmtId="0" fontId="0" fillId="8" borderId="0" xfId="0" applyFill="1" applyBorder="1" applyAlignment="1">
      <alignment horizontal="left"/>
    </xf>
    <xf numFmtId="0" fontId="5" fillId="8" borderId="12" xfId="0" applyFont="1" applyFill="1" applyBorder="1" applyAlignment="1" quotePrefix="1">
      <alignment horizontal="right"/>
    </xf>
    <xf numFmtId="0" fontId="4" fillId="8" borderId="0" xfId="0" applyFont="1" applyFill="1" applyBorder="1" applyAlignment="1">
      <alignment/>
    </xf>
    <xf numFmtId="41" fontId="0" fillId="22" borderId="17" xfId="0" applyNumberFormat="1" applyFill="1" applyBorder="1" applyAlignment="1" applyProtection="1">
      <alignment/>
      <protection locked="0"/>
    </xf>
    <xf numFmtId="43" fontId="0" fillId="8" borderId="0" xfId="42" applyFont="1" applyFill="1" applyBorder="1" applyAlignment="1">
      <alignment/>
    </xf>
    <xf numFmtId="185" fontId="0" fillId="8" borderId="0" xfId="42" applyNumberFormat="1" applyFill="1" applyAlignment="1">
      <alignment/>
    </xf>
    <xf numFmtId="42" fontId="0" fillId="8" borderId="0" xfId="42" applyNumberFormat="1" applyFill="1" applyAlignment="1">
      <alignment/>
    </xf>
    <xf numFmtId="42" fontId="0" fillId="8" borderId="10" xfId="42" applyNumberFormat="1" applyFill="1" applyBorder="1" applyAlignment="1">
      <alignment/>
    </xf>
    <xf numFmtId="185" fontId="0" fillId="8" borderId="10" xfId="42" applyNumberFormat="1" applyFill="1" applyBorder="1" applyAlignment="1">
      <alignment/>
    </xf>
    <xf numFmtId="41" fontId="4" fillId="8" borderId="0" xfId="56" applyFont="1" applyAlignment="1">
      <alignment horizontal="center"/>
    </xf>
    <xf numFmtId="41" fontId="0" fillId="8" borderId="12" xfId="0" applyNumberFormat="1" applyFill="1" applyBorder="1" applyAlignment="1">
      <alignment/>
    </xf>
    <xf numFmtId="41" fontId="0" fillId="22" borderId="10" xfId="57" applyBorder="1" applyAlignment="1">
      <alignment/>
      <protection locked="0"/>
    </xf>
    <xf numFmtId="41" fontId="0" fillId="22" borderId="44" xfId="57" applyBorder="1" applyAlignment="1">
      <alignment/>
      <protection locked="0"/>
    </xf>
    <xf numFmtId="41" fontId="10" fillId="22" borderId="40" xfId="42" applyNumberFormat="1" applyFont="1" applyFill="1" applyBorder="1" applyAlignment="1" applyProtection="1">
      <alignment/>
      <protection locked="0"/>
    </xf>
    <xf numFmtId="41" fontId="10" fillId="22" borderId="23" xfId="42" applyNumberFormat="1" applyFont="1" applyFill="1" applyBorder="1" applyAlignment="1" applyProtection="1">
      <alignment/>
      <protection locked="0"/>
    </xf>
    <xf numFmtId="166" fontId="10" fillId="8" borderId="0" xfId="42" applyNumberFormat="1" applyFont="1" applyFill="1" applyBorder="1" applyAlignment="1">
      <alignment/>
    </xf>
    <xf numFmtId="0" fontId="5" fillId="8" borderId="0" xfId="0" applyFont="1" applyFill="1" applyAlignment="1">
      <alignment horizontal="left"/>
    </xf>
    <xf numFmtId="164" fontId="5" fillId="8" borderId="0" xfId="0" applyNumberFormat="1" applyFont="1" applyFill="1" applyAlignment="1">
      <alignment horizontal="center"/>
    </xf>
    <xf numFmtId="0" fontId="8" fillId="8" borderId="0" xfId="0" applyFont="1" applyFill="1" applyAlignment="1">
      <alignment horizontal="left"/>
    </xf>
    <xf numFmtId="0" fontId="1" fillId="8" borderId="0" xfId="0" applyFont="1" applyFill="1" applyAlignment="1">
      <alignment horizontal="left"/>
    </xf>
    <xf numFmtId="0" fontId="19" fillId="8" borderId="0" xfId="0" applyFont="1" applyFill="1" applyAlignment="1">
      <alignment horizontal="left"/>
    </xf>
    <xf numFmtId="164" fontId="0" fillId="8" borderId="0" xfId="0" applyNumberFormat="1" applyFill="1" applyAlignment="1">
      <alignment horizontal="left"/>
    </xf>
    <xf numFmtId="0" fontId="5" fillId="0" borderId="0" xfId="0" applyFont="1" applyBorder="1" applyAlignment="1" applyProtection="1">
      <alignment horizontal="left"/>
      <protection/>
    </xf>
    <xf numFmtId="0" fontId="5" fillId="0" borderId="0" xfId="0" applyFont="1" applyAlignment="1" applyProtection="1">
      <alignment horizontal="left"/>
      <protection locked="0"/>
    </xf>
    <xf numFmtId="0" fontId="0" fillId="8" borderId="0" xfId="0" applyFill="1" applyAlignment="1">
      <alignment horizontal="left"/>
    </xf>
    <xf numFmtId="0" fontId="5" fillId="8" borderId="11" xfId="0" applyFont="1" applyFill="1" applyBorder="1" applyAlignment="1">
      <alignment horizontal="left"/>
    </xf>
    <xf numFmtId="0" fontId="0" fillId="0" borderId="0" xfId="0" applyAlignment="1">
      <alignment horizontal="left"/>
    </xf>
    <xf numFmtId="0" fontId="16" fillId="8" borderId="0" xfId="0" applyFont="1" applyFill="1" applyAlignment="1">
      <alignment horizontal="left"/>
    </xf>
    <xf numFmtId="164" fontId="0" fillId="8" borderId="13" xfId="0" applyNumberFormat="1" applyFill="1" applyBorder="1" applyAlignment="1">
      <alignment horizontal="left"/>
    </xf>
    <xf numFmtId="164" fontId="5" fillId="8" borderId="12" xfId="0" applyNumberFormat="1" applyFont="1" applyFill="1" applyBorder="1" applyAlignment="1">
      <alignment horizontal="left"/>
    </xf>
    <xf numFmtId="0" fontId="5" fillId="8" borderId="0" xfId="0" applyFont="1" applyFill="1" applyAlignment="1">
      <alignment horizontal="center"/>
    </xf>
    <xf numFmtId="0" fontId="0" fillId="8" borderId="0" xfId="0" applyFont="1" applyFill="1" applyAlignment="1">
      <alignment horizontal="left"/>
    </xf>
    <xf numFmtId="0" fontId="6" fillId="8" borderId="0" xfId="0" applyFont="1" applyFill="1" applyAlignment="1">
      <alignment horizontal="left"/>
    </xf>
    <xf numFmtId="0" fontId="5" fillId="8" borderId="0" xfId="0" applyFont="1" applyFill="1" applyAlignment="1" quotePrefix="1">
      <alignment horizontal="center"/>
    </xf>
    <xf numFmtId="15" fontId="0" fillId="8" borderId="0" xfId="0" applyNumberFormat="1" applyFill="1" applyAlignment="1">
      <alignment horizontal="left"/>
    </xf>
    <xf numFmtId="0" fontId="5" fillId="8" borderId="12" xfId="0" applyFont="1" applyFill="1" applyBorder="1" applyAlignment="1">
      <alignment horizontal="center"/>
    </xf>
    <xf numFmtId="0" fontId="15" fillId="8" borderId="0" xfId="0" applyFont="1" applyFill="1" applyBorder="1" applyAlignment="1">
      <alignment horizontal="left" vertical="top" wrapText="1"/>
    </xf>
    <xf numFmtId="0" fontId="0" fillId="8" borderId="0" xfId="0" applyFont="1" applyFill="1" applyBorder="1" applyAlignment="1">
      <alignment horizontal="left"/>
    </xf>
    <xf numFmtId="0" fontId="0" fillId="8" borderId="0" xfId="0" applyFill="1" applyBorder="1" applyAlignment="1">
      <alignment horizontal="left"/>
    </xf>
    <xf numFmtId="0" fontId="7" fillId="8" borderId="0" xfId="0" applyFont="1" applyFill="1" applyAlignment="1">
      <alignment horizontal="left"/>
    </xf>
    <xf numFmtId="0" fontId="10" fillId="8" borderId="13" xfId="0" applyFont="1" applyFill="1" applyBorder="1" applyAlignment="1">
      <alignment horizontal="left"/>
    </xf>
    <xf numFmtId="0" fontId="20" fillId="8" borderId="12" xfId="0" applyFont="1" applyFill="1" applyBorder="1" applyAlignment="1">
      <alignment horizontal="left"/>
    </xf>
    <xf numFmtId="0" fontId="10" fillId="8" borderId="0" xfId="0" applyFont="1" applyFill="1" applyAlignment="1">
      <alignment horizontal="left"/>
    </xf>
    <xf numFmtId="0" fontId="10" fillId="8" borderId="0" xfId="0" applyFont="1" applyFill="1" applyBorder="1" applyAlignment="1">
      <alignment horizontal="left"/>
    </xf>
    <xf numFmtId="0" fontId="6" fillId="8" borderId="0" xfId="0" applyFont="1" applyFill="1" applyBorder="1" applyAlignment="1">
      <alignment horizontal="left"/>
    </xf>
    <xf numFmtId="0" fontId="20" fillId="8" borderId="12" xfId="0" applyFont="1" applyFill="1" applyBorder="1" applyAlignment="1">
      <alignment horizontal="center"/>
    </xf>
    <xf numFmtId="0" fontId="5" fillId="8" borderId="12" xfId="0" applyFont="1" applyFill="1" applyBorder="1" applyAlignment="1">
      <alignment horizontal="left"/>
    </xf>
    <xf numFmtId="0" fontId="5" fillId="8" borderId="13" xfId="0" applyFont="1" applyFill="1" applyBorder="1" applyAlignment="1">
      <alignment horizontal="left"/>
    </xf>
    <xf numFmtId="0" fontId="19" fillId="8" borderId="0" xfId="0" applyFont="1" applyFill="1" applyBorder="1" applyAlignment="1">
      <alignment horizontal="left"/>
    </xf>
    <xf numFmtId="0" fontId="0" fillId="8" borderId="13" xfId="0" applyFill="1" applyBorder="1" applyAlignment="1">
      <alignment horizontal="left"/>
    </xf>
    <xf numFmtId="37" fontId="0" fillId="8" borderId="0" xfId="0" applyNumberFormat="1" applyFont="1" applyFill="1" applyBorder="1" applyAlignment="1" applyProtection="1">
      <alignment horizontal="left"/>
      <protection locked="0"/>
    </xf>
    <xf numFmtId="0" fontId="0" fillId="8" borderId="13" xfId="0" applyFill="1" applyBorder="1" applyAlignment="1">
      <alignment horizontal="left" vertical="top" wrapText="1"/>
    </xf>
    <xf numFmtId="0" fontId="0" fillId="8" borderId="12" xfId="0" applyFill="1" applyBorder="1" applyAlignment="1">
      <alignment horizontal="left" vertical="top" wrapText="1"/>
    </xf>
    <xf numFmtId="37" fontId="0" fillId="8" borderId="0" xfId="0" applyNumberFormat="1" applyFont="1" applyFill="1" applyBorder="1" applyAlignment="1" applyProtection="1" quotePrefix="1">
      <alignment horizontal="left"/>
      <protection locked="0"/>
    </xf>
    <xf numFmtId="37" fontId="5" fillId="8" borderId="11" xfId="0" applyNumberFormat="1" applyFont="1" applyFill="1" applyBorder="1" applyAlignment="1" applyProtection="1" quotePrefix="1">
      <alignment horizontal="left"/>
      <protection locked="0"/>
    </xf>
    <xf numFmtId="37" fontId="0" fillId="8" borderId="0" xfId="0" applyNumberFormat="1" applyFont="1" applyFill="1" applyBorder="1" applyAlignment="1" applyProtection="1" quotePrefix="1">
      <alignment horizontal="left"/>
      <protection locked="0"/>
    </xf>
    <xf numFmtId="37" fontId="12" fillId="8" borderId="0" xfId="0" applyNumberFormat="1" applyFont="1" applyFill="1" applyBorder="1" applyAlignment="1" applyProtection="1">
      <alignment horizontal="left"/>
      <protection locked="0"/>
    </xf>
    <xf numFmtId="37" fontId="12" fillId="8" borderId="0" xfId="0" applyNumberFormat="1" applyFont="1" applyFill="1" applyBorder="1" applyAlignment="1" applyProtection="1" quotePrefix="1">
      <alignment horizontal="left"/>
      <protection locked="0"/>
    </xf>
    <xf numFmtId="37" fontId="0" fillId="8" borderId="0" xfId="0" applyNumberFormat="1" applyFont="1" applyFill="1" applyBorder="1" applyAlignment="1" applyProtection="1">
      <alignment horizontal="left"/>
      <protection locked="0"/>
    </xf>
    <xf numFmtId="37" fontId="0" fillId="8" borderId="13" xfId="0" applyNumberFormat="1" applyFont="1" applyFill="1" applyBorder="1" applyAlignment="1" applyProtection="1">
      <alignment horizontal="left"/>
      <protection locked="0"/>
    </xf>
    <xf numFmtId="37" fontId="5" fillId="8" borderId="11" xfId="0" applyNumberFormat="1" applyFont="1" applyFill="1" applyBorder="1" applyAlignment="1" applyProtection="1" quotePrefix="1">
      <alignment horizontal="center"/>
      <protection locked="0"/>
    </xf>
    <xf numFmtId="37" fontId="0" fillId="8" borderId="0" xfId="0" applyNumberFormat="1" applyFont="1" applyFill="1" applyBorder="1" applyAlignment="1" applyProtection="1">
      <alignment horizontal="center"/>
      <protection locked="0"/>
    </xf>
    <xf numFmtId="37" fontId="0" fillId="8" borderId="0" xfId="0" applyNumberFormat="1" applyFill="1" applyBorder="1" applyAlignment="1" applyProtection="1">
      <alignment horizontal="left"/>
      <protection locked="0"/>
    </xf>
    <xf numFmtId="0" fontId="0" fillId="22" borderId="17" xfId="0"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H Blue w/ #" xfId="56"/>
    <cellStyle name="MH Yellow w/ #"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6"/>
  <sheetViews>
    <sheetView showGridLines="0" tabSelected="1" zoomScalePageLayoutView="0" workbookViewId="0" topLeftCell="A1">
      <selection activeCell="C1" sqref="C1:D1"/>
    </sheetView>
  </sheetViews>
  <sheetFormatPr defaultColWidth="9.140625" defaultRowHeight="12.75"/>
  <cols>
    <col min="1" max="24" width="12.7109375" style="0" customWidth="1"/>
  </cols>
  <sheetData>
    <row r="1" spans="2:6" ht="12.75">
      <c r="B1" s="13" t="s">
        <v>0</v>
      </c>
      <c r="C1" s="335"/>
      <c r="D1" s="335"/>
      <c r="F1" s="298"/>
    </row>
    <row r="2" spans="2:6" ht="12.75">
      <c r="B2" s="13" t="s">
        <v>1</v>
      </c>
      <c r="C2" s="335"/>
      <c r="D2" s="335"/>
      <c r="F2" s="298"/>
    </row>
    <row r="3" spans="2:6" ht="12.75">
      <c r="B3" s="14"/>
      <c r="C3" s="334" t="s">
        <v>355</v>
      </c>
      <c r="D3" s="334"/>
      <c r="F3" s="297"/>
    </row>
    <row r="4" ht="12.75">
      <c r="G4" s="74"/>
    </row>
    <row r="5" spans="1:7" ht="12.75">
      <c r="A5" s="337" t="s">
        <v>314</v>
      </c>
      <c r="B5" s="337"/>
      <c r="C5" s="337"/>
      <c r="D5" s="337"/>
      <c r="E5" s="29"/>
      <c r="F5" s="29"/>
      <c r="G5" s="33"/>
    </row>
    <row r="6" spans="1:7" ht="12.75">
      <c r="A6" s="1"/>
      <c r="B6" s="1"/>
      <c r="C6" s="1"/>
      <c r="D6" s="1"/>
      <c r="E6" s="1"/>
      <c r="F6" s="1"/>
      <c r="G6" s="1"/>
    </row>
    <row r="7" spans="1:7" ht="12.75">
      <c r="A7" s="1"/>
      <c r="B7" s="1"/>
      <c r="C7" s="1"/>
      <c r="D7" s="1"/>
      <c r="E7" s="108" t="s">
        <v>17</v>
      </c>
      <c r="F7" s="108" t="s">
        <v>18</v>
      </c>
      <c r="G7" s="1"/>
    </row>
    <row r="8" spans="1:7" ht="12.75">
      <c r="A8" s="333" t="s">
        <v>5</v>
      </c>
      <c r="B8" s="333"/>
      <c r="C8" s="333"/>
      <c r="D8" s="9">
        <f>IF(E8="","",IF(E8=12960,"Correct! -»","Try again ! -»"))</f>
      </c>
      <c r="E8" s="288"/>
      <c r="F8" s="191"/>
      <c r="G8" s="9"/>
    </row>
    <row r="9" spans="1:7" ht="12.75">
      <c r="A9" s="333" t="s">
        <v>228</v>
      </c>
      <c r="B9" s="333"/>
      <c r="C9" s="333"/>
      <c r="D9" s="9">
        <f>IF(E9="","",IF(E9=14580,"Correct! -»","Try again ! -»"))</f>
      </c>
      <c r="E9" s="126"/>
      <c r="F9" s="191"/>
      <c r="G9" s="1"/>
    </row>
    <row r="10" spans="1:7" ht="12.75">
      <c r="A10" s="333" t="s">
        <v>7</v>
      </c>
      <c r="B10" s="333"/>
      <c r="C10" s="333"/>
      <c r="D10" s="9">
        <f>IF(E10="","",IF(E10=4860,"Correct! -»","Try again ! -»"))</f>
      </c>
      <c r="E10" s="286"/>
      <c r="F10" s="191"/>
      <c r="G10" s="1"/>
    </row>
    <row r="11" spans="1:7" ht="12.75">
      <c r="A11" s="333" t="s">
        <v>229</v>
      </c>
      <c r="B11" s="333"/>
      <c r="C11" s="333"/>
      <c r="D11" s="1"/>
      <c r="E11" s="191"/>
      <c r="F11" s="289"/>
      <c r="G11" s="9">
        <f>IF(F11="","",IF(F11=972,"«- Correct!","«- Try again!"))</f>
      </c>
    </row>
    <row r="12" spans="1:7" ht="12.75">
      <c r="A12" s="333" t="s">
        <v>9</v>
      </c>
      <c r="B12" s="333"/>
      <c r="C12" s="333"/>
      <c r="D12" s="9">
        <f>IF(E12="","",IF(E12=8100,"Correct! -»","Try again ! -»"))</f>
      </c>
      <c r="E12" s="131"/>
      <c r="F12" s="191"/>
      <c r="G12" s="1"/>
    </row>
    <row r="13" spans="1:7" ht="12.75">
      <c r="A13" s="333" t="s">
        <v>230</v>
      </c>
      <c r="B13" s="333"/>
      <c r="C13" s="333"/>
      <c r="D13" s="1"/>
      <c r="E13" s="191"/>
      <c r="F13" s="142"/>
      <c r="G13" s="9">
        <f>IF(F13="","",IF(F13=4860,"«- Correct!","«- Try again!"))</f>
      </c>
    </row>
    <row r="14" spans="1:7" ht="12.75">
      <c r="A14" s="333" t="s">
        <v>231</v>
      </c>
      <c r="B14" s="333"/>
      <c r="C14" s="333"/>
      <c r="D14" s="1"/>
      <c r="E14" s="191"/>
      <c r="F14" s="126"/>
      <c r="G14" s="9">
        <f>IF(F14="","",IF(F14=8100,"«- Correct!","«- Try again!"))</f>
      </c>
    </row>
    <row r="15" spans="1:7" ht="12.75">
      <c r="A15" s="333" t="s">
        <v>232</v>
      </c>
      <c r="B15" s="333"/>
      <c r="C15" s="333"/>
      <c r="D15" s="1"/>
      <c r="E15" s="191"/>
      <c r="F15" s="286"/>
      <c r="G15" s="9">
        <f>IF(F15="","",IF(F15=17100,"«- Correct!","«- Try again!"))</f>
      </c>
    </row>
    <row r="16" spans="1:7" ht="12.75">
      <c r="A16" s="333" t="s">
        <v>233</v>
      </c>
      <c r="B16" s="333"/>
      <c r="C16" s="333"/>
      <c r="D16" s="9">
        <f>IF(E16="","",IF(E16=6640,"Correct! -»","Try again ! -»"))</f>
      </c>
      <c r="E16" s="131"/>
      <c r="F16" s="279"/>
      <c r="G16" s="1"/>
    </row>
    <row r="17" spans="1:7" ht="12.75">
      <c r="A17" s="333" t="s">
        <v>12</v>
      </c>
      <c r="B17" s="333"/>
      <c r="C17" s="333"/>
      <c r="D17" s="1"/>
      <c r="E17" s="191"/>
      <c r="F17" s="131"/>
      <c r="G17" s="9">
        <f>IF(F17="","",IF(F17=41000,"«- Correct!","«- Try again!"))</f>
      </c>
    </row>
    <row r="18" spans="1:7" ht="12.75">
      <c r="A18" s="333" t="s">
        <v>234</v>
      </c>
      <c r="B18" s="333"/>
      <c r="C18" s="333"/>
      <c r="D18" s="9">
        <f>IF(E18="","",IF(E18=8200,"Correct! -»","Try again ! -»"))</f>
      </c>
      <c r="E18" s="142"/>
      <c r="F18" s="191"/>
      <c r="G18" s="1"/>
    </row>
    <row r="19" spans="1:7" ht="12.75">
      <c r="A19" s="333" t="s">
        <v>235</v>
      </c>
      <c r="B19" s="333"/>
      <c r="C19" s="333"/>
      <c r="D19" s="9">
        <f>IF(E19="","",IF(E19=984,"Correct! -»","Try again ! -»"))</f>
      </c>
      <c r="E19" s="126"/>
      <c r="F19" s="191"/>
      <c r="G19" s="1"/>
    </row>
    <row r="20" spans="1:7" ht="12.75">
      <c r="A20" s="333" t="s">
        <v>236</v>
      </c>
      <c r="B20" s="333"/>
      <c r="C20" s="333"/>
      <c r="D20" s="9">
        <f>IF(E20="","",IF(E20=14760,"Correct! -»","Try again ! -»"))</f>
      </c>
      <c r="E20" s="139"/>
      <c r="F20" s="191"/>
      <c r="G20" s="1"/>
    </row>
    <row r="21" spans="1:7" ht="12.75">
      <c r="A21" s="333"/>
      <c r="B21" s="333"/>
      <c r="C21" s="333"/>
      <c r="D21" s="9">
        <f>IF(E21="","",IF(E21=71084,"Correct! -»","Try again ! -»"))</f>
      </c>
      <c r="E21" s="287"/>
      <c r="F21" s="191"/>
      <c r="G21" s="1"/>
    </row>
    <row r="22" spans="1:7" ht="12.75">
      <c r="A22" s="333" t="s">
        <v>20</v>
      </c>
      <c r="B22" s="333"/>
      <c r="C22" s="333"/>
      <c r="D22" s="9">
        <f>IF(E22="","",IF(E22=948,"Correct! -»","Try again ! -»"))</f>
      </c>
      <c r="E22" s="139"/>
      <c r="F22" s="191"/>
      <c r="G22" s="1"/>
    </row>
    <row r="23" spans="1:7" ht="13.5" thickBot="1">
      <c r="A23" s="333" t="s">
        <v>16</v>
      </c>
      <c r="B23" s="333"/>
      <c r="C23" s="333"/>
      <c r="D23" s="9">
        <f>IF(E23="","",IF(E23=72032,"Correct! -»","Try again ! -»"))</f>
      </c>
      <c r="E23" s="290"/>
      <c r="F23" s="291"/>
      <c r="G23" s="9">
        <f>IF(F23="","",IF(F23=72032,"«- Correct!","«- Try again!"))</f>
      </c>
    </row>
    <row r="24" spans="1:7" ht="13.5" thickTop="1">
      <c r="A24" s="1"/>
      <c r="B24" s="1"/>
      <c r="C24" s="1"/>
      <c r="D24" s="1"/>
      <c r="E24" s="1"/>
      <c r="F24" s="1"/>
      <c r="G24" s="1"/>
    </row>
    <row r="26" spans="1:7" ht="12.75">
      <c r="A26" s="109" t="s">
        <v>21</v>
      </c>
      <c r="B26" s="109"/>
      <c r="C26" s="109"/>
      <c r="D26" s="1"/>
      <c r="E26" s="1"/>
      <c r="F26" s="1"/>
      <c r="G26" s="1"/>
    </row>
    <row r="27" spans="1:7" ht="12.75">
      <c r="A27" s="6"/>
      <c r="B27" s="6"/>
      <c r="C27" s="6"/>
      <c r="D27" s="1"/>
      <c r="E27" s="1"/>
      <c r="F27" s="1"/>
      <c r="G27" s="1"/>
    </row>
    <row r="28" spans="1:7" ht="12.75">
      <c r="A28" s="1"/>
      <c r="B28" s="1"/>
      <c r="C28" s="1"/>
      <c r="D28" s="27"/>
      <c r="E28" s="27" t="s">
        <v>35</v>
      </c>
      <c r="F28" s="27"/>
      <c r="G28" s="1"/>
    </row>
    <row r="29" spans="1:7" ht="12.75">
      <c r="A29" s="1"/>
      <c r="B29" s="1"/>
      <c r="C29" s="1"/>
      <c r="D29" s="108" t="s">
        <v>3</v>
      </c>
      <c r="E29" s="108" t="s">
        <v>36</v>
      </c>
      <c r="F29" s="108" t="s">
        <v>37</v>
      </c>
      <c r="G29" s="1"/>
    </row>
    <row r="30" spans="1:7" ht="12.75">
      <c r="A30" s="333" t="s">
        <v>34</v>
      </c>
      <c r="B30" s="333"/>
      <c r="C30" s="333"/>
      <c r="D30" s="125"/>
      <c r="E30" s="155"/>
      <c r="F30" s="294"/>
      <c r="G30" s="9">
        <f>IF(F30="","",IF(F30=0,"«- Correct!","«- Try again!"))</f>
      </c>
    </row>
    <row r="31" spans="1:7" ht="12.75">
      <c r="A31" s="336" t="s">
        <v>22</v>
      </c>
      <c r="B31" s="336"/>
      <c r="C31" s="336"/>
      <c r="D31" s="106"/>
      <c r="E31" s="152"/>
      <c r="F31" s="115"/>
      <c r="G31" s="1"/>
    </row>
    <row r="32" spans="1:7" ht="12.75">
      <c r="A32" s="333" t="s">
        <v>23</v>
      </c>
      <c r="B32" s="333"/>
      <c r="C32" s="333"/>
      <c r="D32" s="142"/>
      <c r="E32" s="153"/>
      <c r="F32" s="292"/>
      <c r="G32" s="9">
        <f>IF(F32="","",IF(F32=17100,"«- Correct!","«- Try again!"))</f>
      </c>
    </row>
    <row r="33" spans="1:7" ht="12.75">
      <c r="A33" s="336" t="s">
        <v>24</v>
      </c>
      <c r="B33" s="336"/>
      <c r="C33" s="336"/>
      <c r="D33" s="125"/>
      <c r="E33" s="155"/>
      <c r="F33" s="125"/>
      <c r="G33" s="9">
        <f>IF(F33="","",IF(F33=41000,"«- Correct!","«- Try again!"))</f>
      </c>
    </row>
    <row r="34" spans="1:7" ht="12.75">
      <c r="A34" s="333" t="s">
        <v>25</v>
      </c>
      <c r="B34" s="333"/>
      <c r="C34" s="333"/>
      <c r="D34" s="106"/>
      <c r="E34" s="152"/>
      <c r="F34" s="106"/>
      <c r="G34" s="1"/>
    </row>
    <row r="35" spans="1:7" ht="12.75">
      <c r="A35" s="336" t="s">
        <v>26</v>
      </c>
      <c r="B35" s="336"/>
      <c r="C35" s="336"/>
      <c r="D35" s="125"/>
      <c r="E35" s="155"/>
      <c r="F35" s="125"/>
      <c r="G35" s="9">
        <f>IF(F35="","",IF(F35=-6640,"«- Correct!","«- Try again!"))</f>
      </c>
    </row>
    <row r="36" spans="1:7" ht="12.75">
      <c r="A36" s="333" t="s">
        <v>27</v>
      </c>
      <c r="B36" s="333"/>
      <c r="C36" s="333"/>
      <c r="D36" s="126"/>
      <c r="E36" s="157"/>
      <c r="F36" s="126"/>
      <c r="G36" s="9">
        <f>IF(F36="","",IF(F36=-8200,"«- Correct!","«- Try again!"))</f>
      </c>
    </row>
    <row r="37" spans="1:7" ht="12.75">
      <c r="A37" s="336" t="s">
        <v>28</v>
      </c>
      <c r="B37" s="336"/>
      <c r="C37" s="336"/>
      <c r="D37" s="126"/>
      <c r="E37" s="157"/>
      <c r="F37" s="126"/>
      <c r="G37" s="9">
        <f>IF(F37="","",IF(F37=-984,"«- Correct!","«- Try again!"))</f>
      </c>
    </row>
    <row r="38" spans="1:7" ht="12.75">
      <c r="A38" s="333" t="s">
        <v>29</v>
      </c>
      <c r="B38" s="333"/>
      <c r="C38" s="333"/>
      <c r="D38" s="139"/>
      <c r="E38" s="155"/>
      <c r="F38" s="139"/>
      <c r="G38" s="9">
        <f>IF(F38="","",IF(F38=-14760,"«- Correct!","«- Try again!"))</f>
      </c>
    </row>
    <row r="39" spans="1:7" ht="13.5" thickBot="1">
      <c r="A39" s="336" t="s">
        <v>30</v>
      </c>
      <c r="B39" s="336"/>
      <c r="C39" s="336"/>
      <c r="D39" s="143"/>
      <c r="E39" s="152"/>
      <c r="F39" s="288"/>
      <c r="G39" s="9">
        <f>IF(F39="","",IF(F39=27516,"«- Correct!","«- Try again!"))</f>
      </c>
    </row>
    <row r="40" spans="1:7" ht="13.5" thickTop="1">
      <c r="A40" s="336"/>
      <c r="B40" s="336"/>
      <c r="C40" s="336"/>
      <c r="D40" s="106"/>
      <c r="E40" s="152"/>
      <c r="F40" s="115"/>
      <c r="G40" s="1"/>
    </row>
    <row r="41" spans="1:7" ht="13.5" thickBot="1">
      <c r="A41" s="333" t="s">
        <v>31</v>
      </c>
      <c r="B41" s="333"/>
      <c r="C41" s="333"/>
      <c r="D41" s="143"/>
      <c r="E41" s="155"/>
      <c r="F41" s="139"/>
      <c r="G41" s="9">
        <f>IF(F41="","",IF(F41=26568,"«- Correct!","«- Try again!"))</f>
      </c>
    </row>
    <row r="42" spans="1:7" ht="13.5" thickTop="1">
      <c r="A42" s="336" t="s">
        <v>32</v>
      </c>
      <c r="B42" s="336"/>
      <c r="C42" s="336"/>
      <c r="D42" s="1"/>
      <c r="E42" s="1"/>
      <c r="F42" s="115"/>
      <c r="G42" s="1"/>
    </row>
    <row r="43" spans="1:7" ht="13.5" thickBot="1">
      <c r="A43" s="333" t="s">
        <v>33</v>
      </c>
      <c r="B43" s="333"/>
      <c r="C43" s="333"/>
      <c r="D43" s="1"/>
      <c r="E43" s="1"/>
      <c r="F43" s="293"/>
      <c r="G43" s="9">
        <f>IF(F43="","",IF(F43=948,"«- Correct!","«- Try again!"))</f>
      </c>
    </row>
    <row r="44" spans="1:7" ht="13.5" thickTop="1">
      <c r="A44" s="1"/>
      <c r="B44" s="1"/>
      <c r="C44" s="1"/>
      <c r="D44" s="1"/>
      <c r="E44" s="1"/>
      <c r="F44" s="1"/>
      <c r="G44" s="9"/>
    </row>
    <row r="45" ht="12.75">
      <c r="G45" s="10"/>
    </row>
    <row r="46" spans="1:7" ht="12.75">
      <c r="A46" s="29" t="s">
        <v>44</v>
      </c>
      <c r="B46" s="29"/>
      <c r="C46" s="29"/>
      <c r="D46" s="28"/>
      <c r="E46" s="28"/>
      <c r="F46" s="28"/>
      <c r="G46" s="1"/>
    </row>
    <row r="47" spans="1:7" ht="12.75">
      <c r="A47" s="1"/>
      <c r="B47" s="1"/>
      <c r="C47" s="1"/>
      <c r="D47" s="1"/>
      <c r="E47" s="1"/>
      <c r="F47" s="1"/>
      <c r="G47" s="1"/>
    </row>
    <row r="48" spans="1:7" ht="12.75">
      <c r="A48" s="1"/>
      <c r="B48" s="1"/>
      <c r="C48" s="1"/>
      <c r="D48" s="1"/>
      <c r="E48" s="108" t="s">
        <v>17</v>
      </c>
      <c r="F48" s="108" t="s">
        <v>18</v>
      </c>
      <c r="G48" s="1"/>
    </row>
    <row r="49" spans="1:7" ht="12.75">
      <c r="A49" s="333" t="s">
        <v>5</v>
      </c>
      <c r="B49" s="333"/>
      <c r="C49" s="333"/>
      <c r="D49" s="9">
        <f>IF(E49="","",IF(E49=12960,"Correct! -»","Try again ! -»"))</f>
      </c>
      <c r="E49" s="288"/>
      <c r="F49" s="106"/>
      <c r="G49" s="1"/>
    </row>
    <row r="50" spans="1:7" ht="12.75">
      <c r="A50" s="333" t="s">
        <v>228</v>
      </c>
      <c r="B50" s="333"/>
      <c r="C50" s="333"/>
      <c r="D50" s="9">
        <f>IF(E50="","",IF(E50=14580,"Correct! -»","Try again ! -»"))</f>
      </c>
      <c r="E50" s="126"/>
      <c r="F50" s="106"/>
      <c r="G50" s="1"/>
    </row>
    <row r="51" spans="1:7" ht="12.75">
      <c r="A51" s="333" t="s">
        <v>7</v>
      </c>
      <c r="B51" s="333"/>
      <c r="C51" s="333"/>
      <c r="D51" s="9">
        <f>IF(E51="","",IF(E51=5130,"Correct! -»","Try again ! -»"))</f>
      </c>
      <c r="E51" s="125"/>
      <c r="F51" s="106"/>
      <c r="G51" s="1"/>
    </row>
    <row r="52" spans="1:7" ht="12.75">
      <c r="A52" s="333" t="s">
        <v>229</v>
      </c>
      <c r="B52" s="333"/>
      <c r="C52" s="333"/>
      <c r="D52" s="1"/>
      <c r="E52" s="106"/>
      <c r="F52" s="288"/>
      <c r="G52" s="9">
        <f>IF(F52="","",IF(F52=1026,"«- Correct!","«- Try again!"))</f>
      </c>
    </row>
    <row r="53" spans="1:7" ht="12.75">
      <c r="A53" s="333" t="s">
        <v>9</v>
      </c>
      <c r="B53" s="333"/>
      <c r="C53" s="333"/>
      <c r="D53" s="9">
        <f>IF(E53="","",IF(E53=7950,"Correct! -»","Try again ! -»"))</f>
      </c>
      <c r="E53" s="125"/>
      <c r="F53" s="106"/>
      <c r="G53" s="1"/>
    </row>
    <row r="54" spans="1:7" ht="12.75">
      <c r="A54" s="333" t="s">
        <v>230</v>
      </c>
      <c r="B54" s="333"/>
      <c r="C54" s="333"/>
      <c r="D54" s="1"/>
      <c r="E54" s="106"/>
      <c r="F54" s="125"/>
      <c r="G54" s="9">
        <f>IF(F54="","",IF(F54=4860,"«- Correct!","«- Try again!"))</f>
      </c>
    </row>
    <row r="55" spans="1:7" ht="12.75">
      <c r="A55" s="333" t="s">
        <v>231</v>
      </c>
      <c r="B55" s="333"/>
      <c r="C55" s="333"/>
      <c r="D55" s="1"/>
      <c r="E55" s="106"/>
      <c r="F55" s="126"/>
      <c r="G55" s="9">
        <f>IF(F55="","",IF(F55=8100,"«- Correct!","«- Try again!"))</f>
      </c>
    </row>
    <row r="56" spans="1:7" ht="12.75">
      <c r="A56" s="333" t="s">
        <v>232</v>
      </c>
      <c r="B56" s="333"/>
      <c r="C56" s="333"/>
      <c r="D56" s="1"/>
      <c r="E56" s="106"/>
      <c r="F56" s="125"/>
      <c r="G56" s="9">
        <f>IF(F56="","",IF(F56=17100,"«- Correct!","«- Try again!"))</f>
      </c>
    </row>
    <row r="57" spans="1:7" ht="12.75">
      <c r="A57" s="333" t="s">
        <v>233</v>
      </c>
      <c r="B57" s="333"/>
      <c r="C57" s="333"/>
      <c r="D57" s="9">
        <f>IF(E57="","",IF(E57=6640,"Correct! -»","Try again ! -»"))</f>
      </c>
      <c r="E57" s="125"/>
      <c r="F57" s="115"/>
      <c r="G57" s="1"/>
    </row>
    <row r="58" spans="1:7" ht="12.75">
      <c r="A58" s="333" t="s">
        <v>12</v>
      </c>
      <c r="B58" s="333"/>
      <c r="C58" s="333"/>
      <c r="D58" s="1"/>
      <c r="E58" s="106"/>
      <c r="F58" s="125"/>
      <c r="G58" s="9">
        <f>IF(F58="","",IF(F58=41000,"«- Correct!","«- Try again!"))</f>
      </c>
    </row>
    <row r="59" spans="1:7" ht="12.75">
      <c r="A59" s="333" t="s">
        <v>234</v>
      </c>
      <c r="B59" s="333"/>
      <c r="C59" s="333"/>
      <c r="D59" s="9">
        <f>IF(E59="","",IF(E59=8200,"Correct! -»","Try again ! -»"))</f>
      </c>
      <c r="E59" s="125"/>
      <c r="F59" s="106"/>
      <c r="G59" s="1"/>
    </row>
    <row r="60" spans="1:7" ht="12.75">
      <c r="A60" s="333" t="s">
        <v>235</v>
      </c>
      <c r="B60" s="333"/>
      <c r="C60" s="333"/>
      <c r="D60" s="9">
        <f>IF(E60="","",IF(E60=1026,"Correct! -»","Try again ! -»"))</f>
      </c>
      <c r="E60" s="126"/>
      <c r="F60" s="106"/>
      <c r="G60" s="1"/>
    </row>
    <row r="61" spans="1:7" ht="12.75">
      <c r="A61" s="333" t="s">
        <v>236</v>
      </c>
      <c r="B61" s="333"/>
      <c r="C61" s="333"/>
      <c r="D61" s="9">
        <f>IF(E61="","",IF(E61=14760,"Correct! -»","Try again ! -»"))</f>
      </c>
      <c r="E61" s="295"/>
      <c r="F61" s="191"/>
      <c r="G61" s="1"/>
    </row>
    <row r="62" spans="1:7" ht="12.75">
      <c r="A62" s="333"/>
      <c r="B62" s="333"/>
      <c r="C62" s="333"/>
      <c r="D62" s="9">
        <f>IF(E62="","",IF(E62=71246,"Correct! -»","Try again ! -»"))</f>
      </c>
      <c r="E62" s="287"/>
      <c r="F62" s="191"/>
      <c r="G62" s="1"/>
    </row>
    <row r="63" spans="1:7" ht="12.75">
      <c r="A63" s="333" t="s">
        <v>43</v>
      </c>
      <c r="B63" s="333"/>
      <c r="C63" s="333"/>
      <c r="D63" s="110">
        <f>IF(E63="","",IF(AND(E63&gt;=839.9,E63&lt;=840),"Correct!-»","Try again!-»"))</f>
      </c>
      <c r="E63" s="139"/>
      <c r="F63" s="191"/>
      <c r="G63" s="1"/>
    </row>
    <row r="64" spans="1:7" ht="13.5" thickBot="1">
      <c r="A64" s="333" t="s">
        <v>16</v>
      </c>
      <c r="B64" s="333"/>
      <c r="C64" s="333"/>
      <c r="D64" s="9">
        <f>IF(E64="","",IF(E64=72086,"Correct! -»","Try again ! -»"))</f>
      </c>
      <c r="E64" s="290"/>
      <c r="F64" s="291"/>
      <c r="G64" s="9">
        <f>IF(F64="","",IF(F64=72086,"«- Correct!","«- Try again!"))</f>
      </c>
    </row>
    <row r="65" spans="1:7" ht="13.5" thickTop="1">
      <c r="A65" s="1"/>
      <c r="B65" s="1"/>
      <c r="C65" s="1"/>
      <c r="D65" s="1"/>
      <c r="E65" s="1"/>
      <c r="F65" s="1"/>
      <c r="G65" s="1"/>
    </row>
    <row r="67" spans="1:7" ht="12.75">
      <c r="A67" s="109" t="s">
        <v>211</v>
      </c>
      <c r="B67" s="109"/>
      <c r="C67" s="109"/>
      <c r="D67" s="1"/>
      <c r="E67" s="1"/>
      <c r="F67" s="1"/>
      <c r="G67" s="1"/>
    </row>
    <row r="68" spans="1:7" ht="12.75">
      <c r="A68" s="6"/>
      <c r="B68" s="6"/>
      <c r="C68" s="6"/>
      <c r="D68" s="1"/>
      <c r="E68" s="1"/>
      <c r="F68" s="1"/>
      <c r="G68" s="1"/>
    </row>
    <row r="69" spans="1:7" ht="12.75">
      <c r="A69" s="1"/>
      <c r="B69" s="1"/>
      <c r="C69" s="1"/>
      <c r="D69" s="27"/>
      <c r="E69" s="27" t="s">
        <v>35</v>
      </c>
      <c r="F69" s="27"/>
      <c r="G69" s="1"/>
    </row>
    <row r="70" spans="1:7" ht="12.75">
      <c r="A70" s="1"/>
      <c r="B70" s="1"/>
      <c r="C70" s="1"/>
      <c r="D70" s="108" t="s">
        <v>3</v>
      </c>
      <c r="E70" s="108" t="s">
        <v>36</v>
      </c>
      <c r="F70" s="108" t="s">
        <v>37</v>
      </c>
      <c r="G70" s="1"/>
    </row>
    <row r="71" spans="1:7" ht="12.75">
      <c r="A71" s="333" t="s">
        <v>218</v>
      </c>
      <c r="B71" s="333"/>
      <c r="C71" s="333"/>
      <c r="D71" s="125"/>
      <c r="E71" s="155"/>
      <c r="F71" s="125"/>
      <c r="G71" s="9">
        <f>IF(F71="","",IF(F71=0,"«- Correct!","«- Try again!"))</f>
      </c>
    </row>
    <row r="72" spans="1:7" ht="12.75">
      <c r="A72" s="336" t="s">
        <v>219</v>
      </c>
      <c r="B72" s="336"/>
      <c r="C72" s="336"/>
      <c r="D72" s="106"/>
      <c r="E72" s="152"/>
      <c r="F72" s="115"/>
      <c r="G72" s="1"/>
    </row>
    <row r="73" spans="1:7" ht="12.75">
      <c r="A73" s="333" t="s">
        <v>23</v>
      </c>
      <c r="B73" s="333"/>
      <c r="C73" s="333"/>
      <c r="D73" s="142"/>
      <c r="E73" s="153"/>
      <c r="F73" s="296"/>
      <c r="G73" s="9">
        <f>IF(F73="","",IF(F73=17100,"«- Correct!","«- Try again!"))</f>
      </c>
    </row>
    <row r="74" spans="1:7" ht="12.75">
      <c r="A74" s="336" t="s">
        <v>24</v>
      </c>
      <c r="B74" s="336"/>
      <c r="C74" s="336"/>
      <c r="D74" s="125"/>
      <c r="E74" s="155"/>
      <c r="F74" s="125"/>
      <c r="G74" s="9">
        <f>IF(F74="","",IF(F74=41000,"«- Correct!","«- Try again!"))</f>
      </c>
    </row>
    <row r="75" spans="1:7" ht="12.75">
      <c r="A75" s="333" t="s">
        <v>220</v>
      </c>
      <c r="B75" s="333"/>
      <c r="C75" s="333"/>
      <c r="D75" s="106"/>
      <c r="E75" s="152"/>
      <c r="F75" s="106"/>
      <c r="G75" s="1"/>
    </row>
    <row r="76" spans="1:7" ht="12.75">
      <c r="A76" s="333" t="s">
        <v>38</v>
      </c>
      <c r="B76" s="333"/>
      <c r="C76" s="333"/>
      <c r="D76" s="125"/>
      <c r="E76" s="155"/>
      <c r="F76" s="125"/>
      <c r="G76" s="9">
        <f>IF(F76="","",IF(F76=-5130,"«- Correct!","«- Try again!"))</f>
      </c>
    </row>
    <row r="77" spans="1:7" ht="12.75">
      <c r="A77" s="333" t="s">
        <v>39</v>
      </c>
      <c r="B77" s="333"/>
      <c r="C77" s="333"/>
      <c r="D77" s="126"/>
      <c r="E77" s="157"/>
      <c r="F77" s="126"/>
      <c r="G77" s="9">
        <f>IF(F77="","",IF(F77=-7950,"«- Correct!","«- Try again!"))</f>
      </c>
    </row>
    <row r="78" spans="1:7" ht="12.75">
      <c r="A78" s="336" t="s">
        <v>26</v>
      </c>
      <c r="B78" s="336"/>
      <c r="C78" s="336"/>
      <c r="D78" s="126"/>
      <c r="E78" s="157"/>
      <c r="F78" s="126"/>
      <c r="G78" s="9">
        <f>IF(F78="","",IF(F78=-6640,"«- Correct!","«- Try again!"))</f>
      </c>
    </row>
    <row r="79" spans="1:7" ht="12.75">
      <c r="A79" s="333" t="s">
        <v>27</v>
      </c>
      <c r="B79" s="333"/>
      <c r="C79" s="333"/>
      <c r="D79" s="126"/>
      <c r="E79" s="157"/>
      <c r="F79" s="126"/>
      <c r="G79" s="9">
        <f>IF(F79="","",IF(F79=-8200,"«- Correct!","«- Try again!"))</f>
      </c>
    </row>
    <row r="80" spans="1:7" ht="12.75">
      <c r="A80" s="333" t="s">
        <v>29</v>
      </c>
      <c r="B80" s="333"/>
      <c r="C80" s="333"/>
      <c r="D80" s="139"/>
      <c r="E80" s="155"/>
      <c r="F80" s="139"/>
      <c r="G80" s="9">
        <f>IF(F80="","",IF(F80=-14760,"«- Correct!","«- Try again!"))</f>
      </c>
    </row>
    <row r="81" spans="1:7" ht="13.5" thickBot="1">
      <c r="A81" s="336" t="s">
        <v>40</v>
      </c>
      <c r="B81" s="336"/>
      <c r="C81" s="336"/>
      <c r="D81" s="143"/>
      <c r="E81" s="152"/>
      <c r="F81" s="288"/>
      <c r="G81" s="9">
        <f>IF(F81="","",IF(F81=15420,"«- Correct!","«- Try again!"))</f>
      </c>
    </row>
    <row r="82" spans="1:7" ht="13.5" thickTop="1">
      <c r="A82" s="336"/>
      <c r="B82" s="336"/>
      <c r="C82" s="336"/>
      <c r="D82" s="106"/>
      <c r="E82" s="152"/>
      <c r="F82" s="115"/>
      <c r="G82" s="1"/>
    </row>
    <row r="83" spans="1:7" ht="13.5" thickBot="1">
      <c r="A83" s="333" t="s">
        <v>41</v>
      </c>
      <c r="B83" s="333"/>
      <c r="C83" s="333"/>
      <c r="D83" s="143"/>
      <c r="E83" s="155"/>
      <c r="F83" s="139"/>
      <c r="G83" s="9">
        <f>IF(F83="","",IF(F83=14580,"«- Correct!","«- Try again!"))</f>
      </c>
    </row>
    <row r="84" spans="1:7" ht="13.5" thickTop="1">
      <c r="A84" s="336" t="s">
        <v>42</v>
      </c>
      <c r="B84" s="336"/>
      <c r="C84" s="336"/>
      <c r="D84" s="1"/>
      <c r="E84" s="1"/>
      <c r="F84" s="115"/>
      <c r="G84" s="1"/>
    </row>
    <row r="85" spans="1:7" ht="13.5" thickBot="1">
      <c r="A85" s="333" t="s">
        <v>43</v>
      </c>
      <c r="B85" s="333"/>
      <c r="C85" s="333"/>
      <c r="D85" s="1"/>
      <c r="E85" s="1"/>
      <c r="F85" s="293"/>
      <c r="G85" s="110">
        <f>IF(F85="","",IF(AND(F85&gt;=839.9,F85&lt;=840),"«- Correct!","«- Try again!"))</f>
      </c>
    </row>
    <row r="86" spans="1:7" ht="13.5" thickTop="1">
      <c r="A86" s="1"/>
      <c r="B86" s="1"/>
      <c r="C86" s="1"/>
      <c r="D86" s="1"/>
      <c r="E86" s="1"/>
      <c r="F86" s="1"/>
      <c r="G86" s="1"/>
    </row>
  </sheetData>
  <sheetProtection password="C690" sheet="1" objects="1" scenarios="1" selectLockedCells="1"/>
  <mergeCells count="65">
    <mergeCell ref="A18:C18"/>
    <mergeCell ref="A22:C22"/>
    <mergeCell ref="A21:C21"/>
    <mergeCell ref="A20:C20"/>
    <mergeCell ref="A19:C19"/>
    <mergeCell ref="A8:C8"/>
    <mergeCell ref="A5:D5"/>
    <mergeCell ref="A43:C43"/>
    <mergeCell ref="A42:C42"/>
    <mergeCell ref="A41:C41"/>
    <mergeCell ref="A40:C40"/>
    <mergeCell ref="A39:C39"/>
    <mergeCell ref="A38:C38"/>
    <mergeCell ref="A16:C16"/>
    <mergeCell ref="A15:C15"/>
    <mergeCell ref="A33:C33"/>
    <mergeCell ref="A32:C32"/>
    <mergeCell ref="A10:C10"/>
    <mergeCell ref="A9:C9"/>
    <mergeCell ref="A14:C14"/>
    <mergeCell ref="A13:C13"/>
    <mergeCell ref="A12:C12"/>
    <mergeCell ref="A11:C11"/>
    <mergeCell ref="A17:C17"/>
    <mergeCell ref="A23:C23"/>
    <mergeCell ref="A37:C37"/>
    <mergeCell ref="A36:C36"/>
    <mergeCell ref="A35:C35"/>
    <mergeCell ref="A34:C34"/>
    <mergeCell ref="A50:C50"/>
    <mergeCell ref="A31:C31"/>
    <mergeCell ref="A30:C30"/>
    <mergeCell ref="A64:C64"/>
    <mergeCell ref="A63:C63"/>
    <mergeCell ref="A62:C62"/>
    <mergeCell ref="A61:C61"/>
    <mergeCell ref="A60:C60"/>
    <mergeCell ref="A59:C59"/>
    <mergeCell ref="A58:C58"/>
    <mergeCell ref="A53:C53"/>
    <mergeCell ref="A52:C52"/>
    <mergeCell ref="A51:C51"/>
    <mergeCell ref="A73:C73"/>
    <mergeCell ref="A71:C71"/>
    <mergeCell ref="A56:C56"/>
    <mergeCell ref="A72:C72"/>
    <mergeCell ref="A57:C57"/>
    <mergeCell ref="A81:C81"/>
    <mergeCell ref="A80:C80"/>
    <mergeCell ref="A55:C55"/>
    <mergeCell ref="A54:C54"/>
    <mergeCell ref="A85:C85"/>
    <mergeCell ref="A84:C84"/>
    <mergeCell ref="A83:C83"/>
    <mergeCell ref="A82:C82"/>
    <mergeCell ref="A79:C79"/>
    <mergeCell ref="C3:D3"/>
    <mergeCell ref="C2:D2"/>
    <mergeCell ref="C1:D1"/>
    <mergeCell ref="A78:C78"/>
    <mergeCell ref="A77:C77"/>
    <mergeCell ref="A76:C76"/>
    <mergeCell ref="A75:C75"/>
    <mergeCell ref="A74:C74"/>
    <mergeCell ref="A49:C49"/>
  </mergeCells>
  <printOptions horizontalCentered="1"/>
  <pageMargins left="0.75" right="0.75" top="1" bottom="1" header="0.5" footer="0.5"/>
  <pageSetup horizontalDpi="300" verticalDpi="300" orientation="portrait" r:id="rId3"/>
  <rowBreaks count="1" manualBreakCount="1">
    <brk id="45" max="255" man="1"/>
  </rowBreaks>
  <legacyDrawing r:id="rId2"/>
</worksheet>
</file>

<file path=xl/worksheets/sheet10.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J25" sqref="J25"/>
    </sheetView>
  </sheetViews>
  <sheetFormatPr defaultColWidth="9.140625" defaultRowHeight="12.75"/>
  <cols>
    <col min="1" max="6" width="12.7109375" style="0" customWidth="1"/>
    <col min="7" max="7" width="2.7109375" style="0" customWidth="1"/>
    <col min="8" max="29" width="12.7109375" style="0" customWidth="1"/>
  </cols>
  <sheetData>
    <row r="1" spans="1:2" ht="12.75">
      <c r="A1" s="338" t="s">
        <v>364</v>
      </c>
      <c r="B1" s="338"/>
    </row>
    <row r="3" spans="1:7" ht="12.75">
      <c r="A3" s="343" t="s">
        <v>346</v>
      </c>
      <c r="B3" s="343"/>
      <c r="C3" s="343"/>
      <c r="D3" s="343"/>
      <c r="E3" s="343"/>
      <c r="F3" s="47">
        <v>1</v>
      </c>
      <c r="G3" s="1"/>
    </row>
    <row r="4" spans="1:7" ht="12.75">
      <c r="A4" s="343" t="s">
        <v>347</v>
      </c>
      <c r="B4" s="343"/>
      <c r="C4" s="343"/>
      <c r="D4" s="343"/>
      <c r="E4" s="343"/>
      <c r="F4" s="56">
        <v>0.05</v>
      </c>
      <c r="G4" s="1"/>
    </row>
    <row r="5" spans="1:7" ht="12.75">
      <c r="A5" s="343" t="s">
        <v>348</v>
      </c>
      <c r="B5" s="343"/>
      <c r="C5" s="343"/>
      <c r="D5" s="343"/>
      <c r="E5" s="343"/>
      <c r="F5" s="111">
        <v>6000000</v>
      </c>
      <c r="G5" s="1"/>
    </row>
    <row r="6" spans="1:7" ht="12.75">
      <c r="A6" s="343" t="s">
        <v>349</v>
      </c>
      <c r="B6" s="343"/>
      <c r="C6" s="343"/>
      <c r="D6" s="343"/>
      <c r="E6" s="343"/>
      <c r="F6" s="244">
        <v>0.043</v>
      </c>
      <c r="G6" s="1"/>
    </row>
    <row r="7" spans="1:7" ht="12.75">
      <c r="A7" s="343" t="s">
        <v>272</v>
      </c>
      <c r="B7" s="343"/>
      <c r="C7" s="343"/>
      <c r="D7" s="343"/>
      <c r="E7" s="343"/>
      <c r="F7" s="111">
        <v>8500000</v>
      </c>
      <c r="G7" s="1"/>
    </row>
    <row r="8" spans="1:7" ht="12.75">
      <c r="A8" s="343" t="s">
        <v>166</v>
      </c>
      <c r="B8" s="343"/>
      <c r="C8" s="343"/>
      <c r="D8" s="343"/>
      <c r="E8" s="343"/>
      <c r="F8" s="244">
        <v>0.032</v>
      </c>
      <c r="G8" s="1"/>
    </row>
    <row r="9" spans="1:7" ht="12.75">
      <c r="A9" s="343" t="s">
        <v>167</v>
      </c>
      <c r="B9" s="343"/>
      <c r="C9" s="343"/>
      <c r="D9" s="343"/>
      <c r="E9" s="343"/>
      <c r="F9" s="1"/>
      <c r="G9" s="1"/>
    </row>
    <row r="10" spans="1:7" ht="12.75">
      <c r="A10" s="343" t="s">
        <v>276</v>
      </c>
      <c r="B10" s="343"/>
      <c r="C10" s="343"/>
      <c r="D10" s="343"/>
      <c r="E10" s="343"/>
      <c r="F10" s="111">
        <v>5000000</v>
      </c>
      <c r="G10" s="1"/>
    </row>
    <row r="11" spans="1:7" ht="12.75">
      <c r="A11" s="343" t="s">
        <v>277</v>
      </c>
      <c r="B11" s="343"/>
      <c r="C11" s="343"/>
      <c r="D11" s="343"/>
      <c r="E11" s="343"/>
      <c r="F11" s="111">
        <v>12000000</v>
      </c>
      <c r="G11" s="1"/>
    </row>
    <row r="12" spans="1:7" ht="12.75">
      <c r="A12" s="343" t="s">
        <v>176</v>
      </c>
      <c r="B12" s="343"/>
      <c r="C12" s="343"/>
      <c r="D12" s="343"/>
      <c r="E12" s="343"/>
      <c r="F12" s="25"/>
      <c r="G12" s="1"/>
    </row>
    <row r="13" spans="1:7" ht="12.75">
      <c r="A13" s="343" t="s">
        <v>168</v>
      </c>
      <c r="B13" s="343"/>
      <c r="C13" s="343"/>
      <c r="D13" s="343"/>
      <c r="E13" s="343"/>
      <c r="F13" s="244">
        <v>0.036</v>
      </c>
      <c r="G13" s="1"/>
    </row>
    <row r="14" spans="1:7" ht="12.75">
      <c r="A14" s="343" t="s">
        <v>169</v>
      </c>
      <c r="B14" s="343"/>
      <c r="C14" s="343"/>
      <c r="D14" s="343"/>
      <c r="E14" s="343"/>
      <c r="F14" s="244">
        <v>0.034</v>
      </c>
      <c r="G14" s="1"/>
    </row>
    <row r="15" spans="1:7" ht="12.75">
      <c r="A15" s="343" t="s">
        <v>170</v>
      </c>
      <c r="B15" s="343"/>
      <c r="C15" s="343"/>
      <c r="D15" s="343"/>
      <c r="E15" s="343"/>
      <c r="F15" s="111">
        <v>10</v>
      </c>
      <c r="G15" s="1"/>
    </row>
    <row r="16" spans="1:7" ht="12.75">
      <c r="A16" s="343" t="s">
        <v>171</v>
      </c>
      <c r="B16" s="343"/>
      <c r="C16" s="343"/>
      <c r="D16" s="343"/>
      <c r="E16" s="343"/>
      <c r="F16" s="111">
        <v>40</v>
      </c>
      <c r="G16" s="1"/>
    </row>
    <row r="17" spans="1:7" ht="12.75">
      <c r="A17" s="343" t="s">
        <v>177</v>
      </c>
      <c r="B17" s="343"/>
      <c r="C17" s="343"/>
      <c r="D17" s="343"/>
      <c r="E17" s="343"/>
      <c r="F17" s="244">
        <v>0.031</v>
      </c>
      <c r="G17" s="1"/>
    </row>
    <row r="18" spans="1:7" ht="12.75">
      <c r="A18" s="343"/>
      <c r="B18" s="343"/>
      <c r="C18" s="343"/>
      <c r="D18" s="343"/>
      <c r="E18" s="343"/>
      <c r="F18" s="25"/>
      <c r="G18" s="1"/>
    </row>
    <row r="19" spans="1:7" ht="12.75">
      <c r="A19" s="343" t="s">
        <v>165</v>
      </c>
      <c r="B19" s="343"/>
      <c r="C19" s="343"/>
      <c r="D19" s="343"/>
      <c r="E19" s="343"/>
      <c r="F19" s="25"/>
      <c r="G19" s="1"/>
    </row>
    <row r="20" spans="1:7" ht="12.75">
      <c r="A20" s="22"/>
      <c r="B20" s="22"/>
      <c r="C20" s="22"/>
      <c r="D20" s="22"/>
      <c r="E20" s="22"/>
      <c r="F20" s="22"/>
      <c r="G20" s="1"/>
    </row>
    <row r="21" spans="1:7" ht="12.75">
      <c r="A21" s="1"/>
      <c r="B21" s="1"/>
      <c r="C21" s="1"/>
      <c r="D21" s="1"/>
      <c r="E21" s="31" t="s">
        <v>130</v>
      </c>
      <c r="F21" s="31" t="s">
        <v>156</v>
      </c>
      <c r="G21" s="1"/>
    </row>
    <row r="22" spans="1:7" ht="12.75">
      <c r="A22" s="346" t="s">
        <v>248</v>
      </c>
      <c r="B22" s="346"/>
      <c r="C22" s="346"/>
      <c r="D22" s="346"/>
      <c r="E22" s="243">
        <v>0.04</v>
      </c>
      <c r="F22" s="115">
        <v>1</v>
      </c>
      <c r="G22" s="1"/>
    </row>
    <row r="23" spans="1:7" ht="12.75">
      <c r="A23" s="336" t="s">
        <v>273</v>
      </c>
      <c r="B23" s="336"/>
      <c r="C23" s="336"/>
      <c r="D23" s="336"/>
      <c r="E23" s="243">
        <v>0.035</v>
      </c>
      <c r="F23" s="115">
        <v>1</v>
      </c>
      <c r="G23" s="1"/>
    </row>
    <row r="24" spans="1:7" ht="12.75">
      <c r="A24" s="336" t="s">
        <v>252</v>
      </c>
      <c r="B24" s="336"/>
      <c r="C24" s="336"/>
      <c r="D24" s="336"/>
      <c r="E24" s="243">
        <v>0.03</v>
      </c>
      <c r="F24" s="115">
        <v>1</v>
      </c>
      <c r="G24" s="1"/>
    </row>
    <row r="25" spans="1:7" ht="12.75">
      <c r="A25" s="1"/>
      <c r="B25" s="1"/>
      <c r="C25" s="1"/>
      <c r="D25" s="1"/>
      <c r="E25" s="1"/>
      <c r="F25" s="25"/>
      <c r="G25" s="1"/>
    </row>
    <row r="26" spans="1:7" ht="12.75">
      <c r="A26" s="342" t="s">
        <v>157</v>
      </c>
      <c r="B26" s="342"/>
      <c r="C26" s="342"/>
      <c r="D26" s="342"/>
      <c r="E26" s="342"/>
      <c r="F26" s="22"/>
      <c r="G26" s="1"/>
    </row>
    <row r="27" spans="1:7" ht="12.75">
      <c r="A27" s="342" t="s">
        <v>58</v>
      </c>
      <c r="B27" s="342"/>
      <c r="C27" s="342"/>
      <c r="D27" s="342"/>
      <c r="E27" s="342"/>
      <c r="F27" s="22"/>
      <c r="G27" s="1"/>
    </row>
    <row r="28" spans="1:7" ht="12.75">
      <c r="A28" s="345" t="s">
        <v>263</v>
      </c>
      <c r="B28" s="345"/>
      <c r="C28" s="345"/>
      <c r="D28" s="345"/>
      <c r="E28" s="345"/>
      <c r="F28" s="22"/>
      <c r="G28" s="1"/>
    </row>
    <row r="29" spans="1:7" ht="12.75">
      <c r="A29" s="342" t="s">
        <v>242</v>
      </c>
      <c r="B29" s="342"/>
      <c r="C29" s="342"/>
      <c r="D29" s="342"/>
      <c r="E29" s="345"/>
      <c r="F29" s="22"/>
      <c r="G29" s="1"/>
    </row>
    <row r="30" spans="1:7" ht="12.75">
      <c r="A30" s="43"/>
      <c r="B30" s="43"/>
      <c r="C30" s="43"/>
      <c r="D30" s="43"/>
      <c r="E30" s="55"/>
      <c r="F30" s="22"/>
      <c r="G30" s="1"/>
    </row>
    <row r="31" spans="1:7" ht="12.75">
      <c r="A31" s="328" t="s">
        <v>63</v>
      </c>
      <c r="B31" s="328"/>
      <c r="C31" s="328"/>
      <c r="D31" s="328"/>
      <c r="E31" s="55"/>
      <c r="F31" s="22"/>
      <c r="G31" s="1"/>
    </row>
    <row r="32" spans="1:7" ht="12.75">
      <c r="A32" s="343" t="s">
        <v>5</v>
      </c>
      <c r="B32" s="343"/>
      <c r="C32" s="343"/>
      <c r="D32" s="343"/>
      <c r="E32" s="170">
        <v>2000000</v>
      </c>
      <c r="F32" s="22"/>
      <c r="G32" s="1"/>
    </row>
    <row r="33" spans="1:7" ht="12.75">
      <c r="A33" s="343" t="s">
        <v>158</v>
      </c>
      <c r="B33" s="343"/>
      <c r="C33" s="343"/>
      <c r="D33" s="343"/>
      <c r="E33" s="170">
        <v>3300000</v>
      </c>
      <c r="F33" s="22"/>
      <c r="G33" s="1"/>
    </row>
    <row r="34" spans="1:7" ht="12.75">
      <c r="A34" s="343" t="s">
        <v>60</v>
      </c>
      <c r="B34" s="343"/>
      <c r="C34" s="343"/>
      <c r="D34" s="343"/>
      <c r="E34" s="170">
        <v>8500000</v>
      </c>
      <c r="F34" s="22"/>
      <c r="G34" s="1"/>
    </row>
    <row r="35" spans="1:7" ht="12.75">
      <c r="A35" s="343" t="s">
        <v>7</v>
      </c>
      <c r="B35" s="343"/>
      <c r="C35" s="343"/>
      <c r="D35" s="343"/>
      <c r="E35" s="170">
        <v>25000000</v>
      </c>
      <c r="F35" s="22"/>
      <c r="G35" s="1"/>
    </row>
    <row r="36" spans="1:7" ht="12.75">
      <c r="A36" s="343" t="s">
        <v>159</v>
      </c>
      <c r="B36" s="343"/>
      <c r="C36" s="343"/>
      <c r="D36" s="343"/>
      <c r="E36" s="170">
        <v>-8500000</v>
      </c>
      <c r="F36" s="22"/>
      <c r="G36" s="1"/>
    </row>
    <row r="37" spans="1:7" ht="12.75">
      <c r="A37" s="343" t="s">
        <v>160</v>
      </c>
      <c r="B37" s="343"/>
      <c r="C37" s="343"/>
      <c r="D37" s="343"/>
      <c r="E37" s="170">
        <v>72000000</v>
      </c>
      <c r="F37" s="22"/>
      <c r="G37" s="1"/>
    </row>
    <row r="38" spans="1:7" ht="12.75">
      <c r="A38" s="343" t="s">
        <v>159</v>
      </c>
      <c r="B38" s="343"/>
      <c r="C38" s="343"/>
      <c r="D38" s="343"/>
      <c r="E38" s="170">
        <v>-30300000</v>
      </c>
      <c r="F38" s="22"/>
      <c r="G38" s="1"/>
    </row>
    <row r="39" spans="1:7" ht="12.75">
      <c r="A39" s="343" t="s">
        <v>9</v>
      </c>
      <c r="B39" s="343"/>
      <c r="C39" s="343"/>
      <c r="D39" s="343"/>
      <c r="E39" s="170">
        <v>6000000</v>
      </c>
      <c r="F39" s="22"/>
      <c r="G39" s="1"/>
    </row>
    <row r="40" spans="1:7" ht="13.5" thickBot="1">
      <c r="A40" s="343" t="s">
        <v>237</v>
      </c>
      <c r="B40" s="343"/>
      <c r="C40" s="343"/>
      <c r="D40" s="343"/>
      <c r="E40" s="171">
        <f>SUM(E32:E39)</f>
        <v>78000000</v>
      </c>
      <c r="F40" s="22"/>
      <c r="G40" s="1"/>
    </row>
    <row r="41" spans="1:7" ht="13.5" thickTop="1">
      <c r="A41" s="343"/>
      <c r="B41" s="343"/>
      <c r="C41" s="343"/>
      <c r="D41" s="343"/>
      <c r="E41" s="172"/>
      <c r="F41" s="22"/>
      <c r="G41" s="1"/>
    </row>
    <row r="42" spans="1:7" ht="12.75">
      <c r="A42" s="328" t="s">
        <v>161</v>
      </c>
      <c r="B42" s="328"/>
      <c r="C42" s="328"/>
      <c r="D42" s="328"/>
      <c r="E42" s="241"/>
      <c r="F42" s="22"/>
      <c r="G42" s="1"/>
    </row>
    <row r="43" spans="1:7" ht="12.75">
      <c r="A43" s="343" t="s">
        <v>10</v>
      </c>
      <c r="B43" s="343"/>
      <c r="C43" s="343"/>
      <c r="D43" s="343"/>
      <c r="E43" s="170">
        <v>2500000</v>
      </c>
      <c r="F43" s="22"/>
      <c r="G43" s="1"/>
    </row>
    <row r="44" spans="1:7" ht="12.75">
      <c r="A44" s="343" t="s">
        <v>162</v>
      </c>
      <c r="B44" s="343"/>
      <c r="C44" s="343"/>
      <c r="D44" s="343"/>
      <c r="E44" s="170">
        <v>50000000</v>
      </c>
      <c r="F44" s="22"/>
      <c r="G44" s="1"/>
    </row>
    <row r="45" spans="1:7" ht="12.75">
      <c r="A45" s="343" t="s">
        <v>11</v>
      </c>
      <c r="B45" s="343"/>
      <c r="C45" s="343"/>
      <c r="D45" s="343"/>
      <c r="E45" s="170">
        <v>5000000</v>
      </c>
      <c r="F45" s="22"/>
      <c r="G45" s="1"/>
    </row>
    <row r="46" spans="1:7" ht="12.75">
      <c r="A46" s="343" t="s">
        <v>128</v>
      </c>
      <c r="B46" s="343"/>
      <c r="C46" s="343"/>
      <c r="D46" s="343"/>
      <c r="E46" s="170">
        <v>15000000</v>
      </c>
      <c r="F46" s="22"/>
      <c r="G46" s="1"/>
    </row>
    <row r="47" spans="1:7" ht="12.75">
      <c r="A47" s="343" t="s">
        <v>113</v>
      </c>
      <c r="B47" s="343"/>
      <c r="C47" s="343"/>
      <c r="D47" s="343"/>
      <c r="E47" s="170">
        <v>5500000</v>
      </c>
      <c r="F47" s="22"/>
      <c r="G47" s="1"/>
    </row>
    <row r="48" spans="1:7" ht="13.5" thickBot="1">
      <c r="A48" s="343" t="s">
        <v>243</v>
      </c>
      <c r="B48" s="343"/>
      <c r="C48" s="343"/>
      <c r="D48" s="343"/>
      <c r="E48" s="171">
        <f>SUM(E43:E47)</f>
        <v>78000000</v>
      </c>
      <c r="F48" s="22"/>
      <c r="G48" s="1"/>
    </row>
    <row r="49" spans="1:7" ht="13.5" thickTop="1">
      <c r="A49" s="43"/>
      <c r="B49" s="43"/>
      <c r="C49" s="43"/>
      <c r="D49" s="43"/>
      <c r="E49" s="55"/>
      <c r="F49" s="22"/>
      <c r="G49" s="1"/>
    </row>
    <row r="50" spans="1:7" ht="12.75">
      <c r="A50" s="342" t="s">
        <v>157</v>
      </c>
      <c r="B50" s="342"/>
      <c r="C50" s="342"/>
      <c r="D50" s="342"/>
      <c r="E50" s="342"/>
      <c r="F50" s="22"/>
      <c r="G50" s="1"/>
    </row>
    <row r="51" spans="1:7" ht="12.75">
      <c r="A51" s="342" t="s">
        <v>47</v>
      </c>
      <c r="B51" s="342"/>
      <c r="C51" s="342"/>
      <c r="D51" s="342"/>
      <c r="E51" s="342"/>
      <c r="F51" s="22"/>
      <c r="G51" s="1"/>
    </row>
    <row r="52" spans="1:7" ht="12.75">
      <c r="A52" s="342" t="s">
        <v>274</v>
      </c>
      <c r="B52" s="342"/>
      <c r="C52" s="342"/>
      <c r="D52" s="342"/>
      <c r="E52" s="342"/>
      <c r="F52" s="22"/>
      <c r="G52" s="1"/>
    </row>
    <row r="53" spans="1:7" ht="12.75">
      <c r="A53" s="43"/>
      <c r="B53" s="43"/>
      <c r="C53" s="43"/>
      <c r="D53" s="43"/>
      <c r="E53" s="55"/>
      <c r="F53" s="22"/>
      <c r="G53" s="1"/>
    </row>
    <row r="54" spans="1:7" ht="12.75">
      <c r="A54" s="336"/>
      <c r="B54" s="336"/>
      <c r="C54" s="336"/>
      <c r="D54" s="336"/>
      <c r="E54" s="242" t="s">
        <v>156</v>
      </c>
      <c r="F54" s="22"/>
      <c r="G54" s="1"/>
    </row>
    <row r="55" spans="1:7" ht="12.75">
      <c r="A55" s="336" t="s">
        <v>12</v>
      </c>
      <c r="B55" s="336"/>
      <c r="C55" s="336"/>
      <c r="D55" s="336"/>
      <c r="E55" s="170">
        <v>25000000</v>
      </c>
      <c r="F55" s="22"/>
      <c r="G55" s="1"/>
    </row>
    <row r="56" spans="1:7" ht="12.75">
      <c r="A56" s="336" t="s">
        <v>52</v>
      </c>
      <c r="B56" s="336"/>
      <c r="C56" s="336"/>
      <c r="D56" s="336"/>
      <c r="E56" s="170">
        <v>-12000000</v>
      </c>
      <c r="F56" s="22"/>
      <c r="G56" s="1"/>
    </row>
    <row r="57" spans="1:7" ht="12.75">
      <c r="A57" s="336" t="s">
        <v>178</v>
      </c>
      <c r="B57" s="336"/>
      <c r="C57" s="336"/>
      <c r="D57" s="336"/>
      <c r="E57" s="170">
        <v>-2500000</v>
      </c>
      <c r="F57" s="22"/>
      <c r="G57" s="1"/>
    </row>
    <row r="58" spans="1:7" ht="12.75">
      <c r="A58" s="336" t="s">
        <v>179</v>
      </c>
      <c r="B58" s="336"/>
      <c r="C58" s="336"/>
      <c r="D58" s="336"/>
      <c r="E58" s="170">
        <v>-1800000</v>
      </c>
      <c r="F58" s="22"/>
      <c r="G58" s="1"/>
    </row>
    <row r="59" spans="1:7" ht="12.75">
      <c r="A59" s="336" t="s">
        <v>163</v>
      </c>
      <c r="B59" s="336"/>
      <c r="C59" s="336"/>
      <c r="D59" s="336"/>
      <c r="E59" s="170">
        <v>-1200000</v>
      </c>
      <c r="F59" s="22"/>
      <c r="G59" s="1"/>
    </row>
    <row r="60" spans="1:7" ht="12.75">
      <c r="A60" s="336" t="s">
        <v>164</v>
      </c>
      <c r="B60" s="336"/>
      <c r="C60" s="336"/>
      <c r="D60" s="336"/>
      <c r="E60" s="170">
        <v>-1000000</v>
      </c>
      <c r="F60" s="22"/>
      <c r="G60" s="1"/>
    </row>
    <row r="61" spans="1:7" ht="12.75">
      <c r="A61" s="336" t="s">
        <v>56</v>
      </c>
      <c r="B61" s="336"/>
      <c r="C61" s="336"/>
      <c r="D61" s="336"/>
      <c r="E61" s="177">
        <f>SUM(E55:E60)</f>
        <v>6500000</v>
      </c>
      <c r="F61" s="22"/>
      <c r="G61" s="1"/>
    </row>
    <row r="62" spans="1:7" ht="12.75">
      <c r="A62" s="343" t="s">
        <v>278</v>
      </c>
      <c r="B62" s="343"/>
      <c r="C62" s="343"/>
      <c r="D62" s="343"/>
      <c r="E62" s="170">
        <v>500000</v>
      </c>
      <c r="F62" s="22"/>
      <c r="G62" s="1"/>
    </row>
    <row r="63" spans="1:7" ht="12.75">
      <c r="A63" s="343" t="s">
        <v>275</v>
      </c>
      <c r="B63" s="343"/>
      <c r="C63" s="343"/>
      <c r="D63" s="343"/>
      <c r="E63" s="170">
        <v>-1500000</v>
      </c>
      <c r="F63" s="22"/>
      <c r="G63" s="1"/>
    </row>
    <row r="64" spans="1:7" ht="13.5" thickBot="1">
      <c r="A64" s="343" t="s">
        <v>279</v>
      </c>
      <c r="B64" s="343"/>
      <c r="C64" s="343"/>
      <c r="D64" s="343"/>
      <c r="E64" s="171">
        <f>E61+E62+E63</f>
        <v>5500000</v>
      </c>
      <c r="F64" s="22"/>
      <c r="G64" s="1"/>
    </row>
    <row r="65" spans="1:7" ht="13.5" thickTop="1">
      <c r="A65" s="343"/>
      <c r="B65" s="343"/>
      <c r="C65" s="343"/>
      <c r="D65" s="343"/>
      <c r="E65" s="48"/>
      <c r="F65" s="22"/>
      <c r="G65" s="1"/>
    </row>
    <row r="66" spans="1:7" ht="12.75">
      <c r="A66" s="328" t="s">
        <v>239</v>
      </c>
      <c r="B66" s="328"/>
      <c r="C66" s="328"/>
      <c r="D66" s="328"/>
      <c r="E66" s="1"/>
      <c r="F66" s="22"/>
      <c r="G66" s="1"/>
    </row>
    <row r="67" spans="1:7" ht="12.75">
      <c r="A67" s="343" t="s">
        <v>172</v>
      </c>
      <c r="B67" s="343"/>
      <c r="C67" s="343"/>
      <c r="D67" s="343"/>
      <c r="E67" s="1"/>
      <c r="F67" s="22"/>
      <c r="G67" s="1"/>
    </row>
    <row r="68" spans="1:7" ht="12.75">
      <c r="A68" s="343" t="s">
        <v>350</v>
      </c>
      <c r="B68" s="343"/>
      <c r="C68" s="343"/>
      <c r="D68" s="343"/>
      <c r="E68" s="245">
        <v>22500</v>
      </c>
      <c r="F68" s="22"/>
      <c r="G68" s="1"/>
    </row>
    <row r="69" spans="1:7" ht="12.75">
      <c r="A69" s="343" t="s">
        <v>173</v>
      </c>
      <c r="B69" s="343"/>
      <c r="C69" s="343"/>
      <c r="D69" s="343"/>
      <c r="E69" s="136">
        <v>202500</v>
      </c>
      <c r="F69" s="22"/>
      <c r="G69" s="1"/>
    </row>
    <row r="70" spans="1:7" ht="12.75">
      <c r="A70" s="336"/>
      <c r="B70" s="336"/>
      <c r="C70" s="336"/>
      <c r="D70" s="336"/>
      <c r="E70" s="1"/>
      <c r="F70" s="22"/>
      <c r="G70" s="1"/>
    </row>
    <row r="71" spans="1:7" ht="12.75">
      <c r="A71" s="343" t="s">
        <v>125</v>
      </c>
      <c r="B71" s="343"/>
      <c r="C71" s="343"/>
      <c r="D71" s="343"/>
      <c r="E71" s="1"/>
      <c r="F71" s="22"/>
      <c r="G71" s="1"/>
    </row>
    <row r="72" spans="1:7" ht="12.75">
      <c r="A72" s="343" t="s">
        <v>351</v>
      </c>
      <c r="B72" s="343"/>
      <c r="C72" s="343"/>
      <c r="D72" s="343"/>
      <c r="E72" s="245">
        <v>353000</v>
      </c>
      <c r="F72" s="22"/>
      <c r="G72" s="1"/>
    </row>
    <row r="73" spans="1:7" ht="12.75">
      <c r="A73" s="336"/>
      <c r="B73" s="336"/>
      <c r="C73" s="336"/>
      <c r="D73" s="336"/>
      <c r="E73" s="1"/>
      <c r="F73" s="22"/>
      <c r="G73" s="1"/>
    </row>
    <row r="74" spans="1:7" ht="12.75">
      <c r="A74" s="343" t="s">
        <v>119</v>
      </c>
      <c r="B74" s="343"/>
      <c r="C74" s="343"/>
      <c r="D74" s="343"/>
      <c r="E74" s="1"/>
      <c r="F74" s="22"/>
      <c r="G74" s="1"/>
    </row>
    <row r="75" spans="1:7" ht="12.75">
      <c r="A75" s="343" t="s">
        <v>175</v>
      </c>
      <c r="B75" s="343"/>
      <c r="C75" s="343"/>
      <c r="D75" s="343"/>
      <c r="E75" s="106">
        <v>20000000</v>
      </c>
      <c r="F75" s="22"/>
      <c r="G75" s="1"/>
    </row>
    <row r="76" spans="1:7" ht="12.75">
      <c r="A76" s="343" t="s">
        <v>174</v>
      </c>
      <c r="B76" s="343"/>
      <c r="C76" s="343"/>
      <c r="D76" s="343"/>
      <c r="E76" s="106">
        <v>50000000</v>
      </c>
      <c r="F76" s="22"/>
      <c r="G76" s="1"/>
    </row>
    <row r="77" spans="1:7" ht="12.75">
      <c r="A77" s="343" t="s">
        <v>350</v>
      </c>
      <c r="B77" s="343"/>
      <c r="C77" s="343"/>
      <c r="D77" s="343"/>
      <c r="E77" s="245">
        <v>147000</v>
      </c>
      <c r="F77" s="22"/>
      <c r="G77" s="1"/>
    </row>
    <row r="78" spans="1:7" ht="12.75">
      <c r="A78" s="1"/>
      <c r="B78" s="1"/>
      <c r="C78" s="1"/>
      <c r="D78" s="1"/>
      <c r="E78" s="1"/>
      <c r="F78" s="22"/>
      <c r="G78" s="1"/>
    </row>
    <row r="79" ht="12.75">
      <c r="F79" s="38"/>
    </row>
    <row r="80" ht="12.75">
      <c r="F80" s="38"/>
    </row>
    <row r="81" ht="12.75">
      <c r="F81" s="38"/>
    </row>
    <row r="82" ht="12.75">
      <c r="F82" s="38"/>
    </row>
    <row r="83" ht="12.75">
      <c r="F83" s="38"/>
    </row>
    <row r="84" ht="12.75">
      <c r="F84" s="38"/>
    </row>
    <row r="85" ht="12.75">
      <c r="F85" s="38"/>
    </row>
    <row r="86" ht="12.75">
      <c r="F86" s="38"/>
    </row>
    <row r="87" ht="12.75">
      <c r="F87" s="38"/>
    </row>
    <row r="88" ht="12.75">
      <c r="F88" s="38"/>
    </row>
    <row r="89" ht="12.75">
      <c r="F89" s="38"/>
    </row>
    <row r="90" ht="12.75">
      <c r="F90" s="38"/>
    </row>
    <row r="91" ht="12.75">
      <c r="F91" s="38"/>
    </row>
    <row r="92" ht="12.75">
      <c r="F92" s="38"/>
    </row>
    <row r="93" ht="12.75">
      <c r="F93" s="38"/>
    </row>
    <row r="94" ht="12.75">
      <c r="F94" s="38"/>
    </row>
    <row r="95" ht="12.75">
      <c r="F95" s="38"/>
    </row>
    <row r="96" ht="12.75">
      <c r="F96" s="38"/>
    </row>
    <row r="97" ht="12.75">
      <c r="F97" s="38"/>
    </row>
    <row r="98" ht="12.75">
      <c r="F98" s="38"/>
    </row>
    <row r="99" ht="12.75">
      <c r="F99" s="38"/>
    </row>
  </sheetData>
  <sheetProtection password="C690" sheet="1" objects="1" scenarios="1" selectLockedCells="1" selectUnlockedCells="1"/>
  <mergeCells count="70">
    <mergeCell ref="A50:E50"/>
    <mergeCell ref="A28:E28"/>
    <mergeCell ref="A27:E27"/>
    <mergeCell ref="A26:E26"/>
    <mergeCell ref="A41:D41"/>
    <mergeCell ref="A40:D40"/>
    <mergeCell ref="A3:E3"/>
    <mergeCell ref="A24:D24"/>
    <mergeCell ref="A23:D23"/>
    <mergeCell ref="A22:D22"/>
    <mergeCell ref="A13:E13"/>
    <mergeCell ref="A12:E12"/>
    <mergeCell ref="A11:E11"/>
    <mergeCell ref="A10:E10"/>
    <mergeCell ref="A15:E15"/>
    <mergeCell ref="A14:E14"/>
    <mergeCell ref="A29:E29"/>
    <mergeCell ref="A48:D48"/>
    <mergeCell ref="A47:D47"/>
    <mergeCell ref="A46:D46"/>
    <mergeCell ref="A5:E5"/>
    <mergeCell ref="A4:E4"/>
    <mergeCell ref="A19:E19"/>
    <mergeCell ref="A18:E18"/>
    <mergeCell ref="A17:E17"/>
    <mergeCell ref="A16:E16"/>
    <mergeCell ref="A9:E9"/>
    <mergeCell ref="A8:E8"/>
    <mergeCell ref="A7:E7"/>
    <mergeCell ref="A6:E6"/>
    <mergeCell ref="A73:D73"/>
    <mergeCell ref="A72:D72"/>
    <mergeCell ref="A71:D71"/>
    <mergeCell ref="A39:D39"/>
    <mergeCell ref="A45:D45"/>
    <mergeCell ref="A44:D44"/>
    <mergeCell ref="A43:D43"/>
    <mergeCell ref="A42:D42"/>
    <mergeCell ref="A52:E52"/>
    <mergeCell ref="A51:E51"/>
    <mergeCell ref="A77:D77"/>
    <mergeCell ref="A76:D76"/>
    <mergeCell ref="A75:D75"/>
    <mergeCell ref="A74:D74"/>
    <mergeCell ref="A60:D60"/>
    <mergeCell ref="A59:D59"/>
    <mergeCell ref="A70:D70"/>
    <mergeCell ref="A69:D69"/>
    <mergeCell ref="A68:D68"/>
    <mergeCell ref="A67:D67"/>
    <mergeCell ref="A66:D66"/>
    <mergeCell ref="A65:D65"/>
    <mergeCell ref="A64:D64"/>
    <mergeCell ref="A63:D63"/>
    <mergeCell ref="A62:D62"/>
    <mergeCell ref="A61:D61"/>
    <mergeCell ref="A54:D54"/>
    <mergeCell ref="A1:B1"/>
    <mergeCell ref="A33:D33"/>
    <mergeCell ref="A32:D32"/>
    <mergeCell ref="A31:D31"/>
    <mergeCell ref="A34:D34"/>
    <mergeCell ref="A38:D38"/>
    <mergeCell ref="A37:D37"/>
    <mergeCell ref="A36:D36"/>
    <mergeCell ref="A35:D35"/>
    <mergeCell ref="A58:D58"/>
    <mergeCell ref="A57:D57"/>
    <mergeCell ref="A56:D56"/>
    <mergeCell ref="A55:D55"/>
  </mergeCells>
  <printOptions horizontalCentered="1"/>
  <pageMargins left="0.75" right="0.75" top="0.69" bottom="0.69" header="0.5" footer="0.5"/>
  <pageSetup horizontalDpi="300" verticalDpi="300" orientation="portrait"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G27"/>
  <sheetViews>
    <sheetView showGridLines="0" zoomScalePageLayoutView="0" workbookViewId="0" topLeftCell="A1">
      <selection activeCell="H28" sqref="H28"/>
    </sheetView>
  </sheetViews>
  <sheetFormatPr defaultColWidth="9.140625" defaultRowHeight="12.75"/>
  <cols>
    <col min="1" max="30" width="12.7109375" style="0" customWidth="1"/>
  </cols>
  <sheetData>
    <row r="1" spans="1:2" ht="12.75">
      <c r="A1" s="338" t="s">
        <v>356</v>
      </c>
      <c r="B1" s="338"/>
    </row>
    <row r="3" spans="1:7" ht="12.75">
      <c r="A3" s="336" t="s">
        <v>2</v>
      </c>
      <c r="B3" s="336"/>
      <c r="C3" s="336"/>
      <c r="D3" s="336"/>
      <c r="E3" s="4">
        <v>10000</v>
      </c>
      <c r="F3" s="1"/>
      <c r="G3" s="1"/>
    </row>
    <row r="4" spans="1:7" ht="12.75">
      <c r="A4" s="336" t="s">
        <v>19</v>
      </c>
      <c r="B4" s="336"/>
      <c r="C4" s="336"/>
      <c r="D4" s="336"/>
      <c r="E4" s="4">
        <v>3000</v>
      </c>
      <c r="F4" s="1"/>
      <c r="G4" s="1"/>
    </row>
    <row r="5" spans="1:7" ht="12.75">
      <c r="A5" s="339" t="s">
        <v>4</v>
      </c>
      <c r="B5" s="339"/>
      <c r="C5" s="339"/>
      <c r="D5" s="339"/>
      <c r="E5" s="1"/>
      <c r="F5" s="1"/>
      <c r="G5" s="1"/>
    </row>
    <row r="6" spans="1:7" ht="12.75">
      <c r="A6" s="333" t="s">
        <v>248</v>
      </c>
      <c r="B6" s="333"/>
      <c r="C6" s="333"/>
      <c r="D6" s="333"/>
      <c r="E6" s="3">
        <v>1.71</v>
      </c>
      <c r="F6" s="1"/>
      <c r="G6" s="1"/>
    </row>
    <row r="7" spans="1:7" ht="12.75">
      <c r="A7" s="333" t="s">
        <v>249</v>
      </c>
      <c r="B7" s="333"/>
      <c r="C7" s="333"/>
      <c r="D7" s="333"/>
      <c r="E7" s="3">
        <v>1.59</v>
      </c>
      <c r="F7" s="1"/>
      <c r="G7" s="1"/>
    </row>
    <row r="8" spans="1:7" ht="12.75">
      <c r="A8" s="333" t="s">
        <v>250</v>
      </c>
      <c r="B8" s="333"/>
      <c r="C8" s="333"/>
      <c r="D8" s="333"/>
      <c r="E8" s="3">
        <v>1.66</v>
      </c>
      <c r="F8" s="1"/>
      <c r="G8" s="1"/>
    </row>
    <row r="9" spans="1:7" ht="12.75">
      <c r="A9" s="336" t="s">
        <v>251</v>
      </c>
      <c r="B9" s="336"/>
      <c r="C9" s="336"/>
      <c r="D9" s="336"/>
      <c r="E9" s="3">
        <v>1.64</v>
      </c>
      <c r="F9" s="1"/>
      <c r="G9" s="1"/>
    </row>
    <row r="10" spans="1:7" ht="12.75">
      <c r="A10" s="333" t="s">
        <v>252</v>
      </c>
      <c r="B10" s="333"/>
      <c r="C10" s="333"/>
      <c r="D10" s="333"/>
      <c r="E10" s="3">
        <v>1.62</v>
      </c>
      <c r="F10" s="1"/>
      <c r="G10" s="1"/>
    </row>
    <row r="11" spans="1:7" ht="12.75">
      <c r="A11" s="333"/>
      <c r="B11" s="333"/>
      <c r="C11" s="333"/>
      <c r="D11" s="333"/>
      <c r="E11" s="1"/>
      <c r="F11" s="1"/>
      <c r="G11" s="1"/>
    </row>
    <row r="12" spans="1:7" ht="12.75">
      <c r="A12" s="341" t="s">
        <v>253</v>
      </c>
      <c r="B12" s="341"/>
      <c r="C12" s="341"/>
      <c r="D12" s="341"/>
      <c r="E12" s="108" t="s">
        <v>17</v>
      </c>
      <c r="F12" s="108" t="s">
        <v>18</v>
      </c>
      <c r="G12" s="1"/>
    </row>
    <row r="13" spans="1:7" ht="12.75">
      <c r="A13" s="340" t="s">
        <v>5</v>
      </c>
      <c r="B13" s="340"/>
      <c r="C13" s="340"/>
      <c r="D13" s="340"/>
      <c r="E13" s="4">
        <v>8000</v>
      </c>
      <c r="F13" s="2"/>
      <c r="G13" s="1"/>
    </row>
    <row r="14" spans="1:7" ht="12.75">
      <c r="A14" s="333" t="s">
        <v>6</v>
      </c>
      <c r="B14" s="333"/>
      <c r="C14" s="333"/>
      <c r="D14" s="333"/>
      <c r="E14" s="106">
        <v>9000</v>
      </c>
      <c r="F14" s="2"/>
      <c r="G14" s="1"/>
    </row>
    <row r="15" spans="1:7" ht="12.75">
      <c r="A15" s="333" t="s">
        <v>7</v>
      </c>
      <c r="B15" s="333"/>
      <c r="C15" s="333"/>
      <c r="D15" s="333"/>
      <c r="E15" s="106">
        <v>3000</v>
      </c>
      <c r="F15" s="2"/>
      <c r="G15" s="1"/>
    </row>
    <row r="16" spans="1:7" ht="12.75">
      <c r="A16" s="333" t="s">
        <v>8</v>
      </c>
      <c r="B16" s="333"/>
      <c r="C16" s="333"/>
      <c r="D16" s="333"/>
      <c r="E16" s="106"/>
      <c r="F16" s="4">
        <v>600</v>
      </c>
      <c r="G16" s="1"/>
    </row>
    <row r="17" spans="1:7" ht="12.75">
      <c r="A17" s="333" t="s">
        <v>9</v>
      </c>
      <c r="B17" s="333"/>
      <c r="C17" s="333"/>
      <c r="D17" s="333"/>
      <c r="E17" s="106">
        <v>5000</v>
      </c>
      <c r="F17" s="106"/>
      <c r="G17" s="1"/>
    </row>
    <row r="18" spans="1:7" ht="12.75">
      <c r="A18" s="333" t="s">
        <v>10</v>
      </c>
      <c r="B18" s="333"/>
      <c r="C18" s="333"/>
      <c r="D18" s="333"/>
      <c r="E18" s="106"/>
      <c r="F18" s="106">
        <v>3000</v>
      </c>
      <c r="G18" s="1"/>
    </row>
    <row r="19" spans="1:7" ht="12.75">
      <c r="A19" s="333" t="s">
        <v>313</v>
      </c>
      <c r="B19" s="333"/>
      <c r="C19" s="333"/>
      <c r="D19" s="333"/>
      <c r="E19" s="106"/>
      <c r="F19" s="106">
        <v>5000</v>
      </c>
      <c r="G19" s="1"/>
    </row>
    <row r="20" spans="1:7" ht="12.75">
      <c r="A20" s="333" t="s">
        <v>11</v>
      </c>
      <c r="B20" s="333"/>
      <c r="C20" s="333"/>
      <c r="D20" s="333"/>
      <c r="E20" s="106"/>
      <c r="F20" s="106">
        <v>10000</v>
      </c>
      <c r="G20" s="1"/>
    </row>
    <row r="21" spans="1:7" ht="12.75">
      <c r="A21" s="333" t="s">
        <v>312</v>
      </c>
      <c r="B21" s="333"/>
      <c r="C21" s="333"/>
      <c r="D21" s="333"/>
      <c r="E21" s="106">
        <v>4000</v>
      </c>
      <c r="F21" s="106"/>
      <c r="G21" s="1"/>
    </row>
    <row r="22" spans="1:7" ht="12.75">
      <c r="A22" s="333" t="s">
        <v>12</v>
      </c>
      <c r="B22" s="333"/>
      <c r="C22" s="333"/>
      <c r="D22" s="333"/>
      <c r="E22" s="106"/>
      <c r="F22" s="106">
        <v>25000</v>
      </c>
      <c r="G22" s="1"/>
    </row>
    <row r="23" spans="1:7" ht="12.75">
      <c r="A23" s="333" t="s">
        <v>13</v>
      </c>
      <c r="B23" s="333"/>
      <c r="C23" s="333"/>
      <c r="D23" s="333"/>
      <c r="E23" s="106">
        <v>5000</v>
      </c>
      <c r="F23" s="106"/>
      <c r="G23" s="1"/>
    </row>
    <row r="24" spans="1:7" ht="12.75">
      <c r="A24" s="333" t="s">
        <v>14</v>
      </c>
      <c r="B24" s="333"/>
      <c r="C24" s="333"/>
      <c r="D24" s="333"/>
      <c r="E24" s="106">
        <v>600</v>
      </c>
      <c r="F24" s="106"/>
      <c r="G24" s="1"/>
    </row>
    <row r="25" spans="1:7" ht="12.75">
      <c r="A25" s="333" t="s">
        <v>15</v>
      </c>
      <c r="B25" s="333"/>
      <c r="C25" s="333"/>
      <c r="D25" s="333"/>
      <c r="E25" s="107">
        <v>9000</v>
      </c>
      <c r="F25" s="107"/>
      <c r="G25" s="1"/>
    </row>
    <row r="26" spans="1:7" ht="13.5" thickBot="1">
      <c r="A26" s="333" t="s">
        <v>16</v>
      </c>
      <c r="B26" s="333"/>
      <c r="C26" s="333"/>
      <c r="D26" s="333"/>
      <c r="E26" s="5">
        <f>SUM(E13:E25)</f>
        <v>43600</v>
      </c>
      <c r="F26" s="5">
        <f>SUM(F13:F25)</f>
        <v>43600</v>
      </c>
      <c r="G26" s="1"/>
    </row>
    <row r="27" spans="1:7" ht="13.5" thickTop="1">
      <c r="A27" s="1"/>
      <c r="B27" s="1"/>
      <c r="C27" s="1"/>
      <c r="D27" s="1"/>
      <c r="E27" s="1"/>
      <c r="F27" s="1"/>
      <c r="G27" s="1"/>
    </row>
  </sheetData>
  <sheetProtection password="C690" sheet="1" objects="1" scenarios="1" selectLockedCells="1"/>
  <mergeCells count="25">
    <mergeCell ref="A22:D22"/>
    <mergeCell ref="A21:D21"/>
    <mergeCell ref="A26:D26"/>
    <mergeCell ref="A25:D25"/>
    <mergeCell ref="A24:D24"/>
    <mergeCell ref="A23:D23"/>
    <mergeCell ref="A10:D10"/>
    <mergeCell ref="A9:D9"/>
    <mergeCell ref="A20:D20"/>
    <mergeCell ref="A19:D19"/>
    <mergeCell ref="A18:D18"/>
    <mergeCell ref="A17:D17"/>
    <mergeCell ref="A16:D16"/>
    <mergeCell ref="A15:D15"/>
    <mergeCell ref="A14:D14"/>
    <mergeCell ref="A13:D13"/>
    <mergeCell ref="A12:D12"/>
    <mergeCell ref="A11:D11"/>
    <mergeCell ref="A1:B1"/>
    <mergeCell ref="A8:D8"/>
    <mergeCell ref="A7:D7"/>
    <mergeCell ref="A6:D6"/>
    <mergeCell ref="A5:D5"/>
    <mergeCell ref="A4:D4"/>
    <mergeCell ref="A3:D3"/>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M59"/>
  <sheetViews>
    <sheetView showGridLines="0" zoomScalePageLayoutView="0" workbookViewId="0" topLeftCell="A1">
      <selection activeCell="C1" sqref="C1:D1"/>
    </sheetView>
  </sheetViews>
  <sheetFormatPr defaultColWidth="9.140625" defaultRowHeight="12.75"/>
  <cols>
    <col min="1" max="27" width="12.7109375" style="0" customWidth="1"/>
  </cols>
  <sheetData>
    <row r="1" spans="2:6" ht="12.75">
      <c r="B1" s="13" t="s">
        <v>0</v>
      </c>
      <c r="C1" s="335"/>
      <c r="D1" s="335"/>
      <c r="F1" s="298"/>
    </row>
    <row r="2" spans="2:6" ht="12.75">
      <c r="B2" s="13" t="s">
        <v>1</v>
      </c>
      <c r="C2" s="335"/>
      <c r="D2" s="335"/>
      <c r="F2" s="298"/>
    </row>
    <row r="3" spans="2:6" ht="12.75">
      <c r="B3" s="14"/>
      <c r="C3" s="334" t="s">
        <v>357</v>
      </c>
      <c r="D3" s="334"/>
      <c r="F3" s="297"/>
    </row>
    <row r="4" spans="12:13" ht="12.75">
      <c r="L4" s="14"/>
      <c r="M4" s="15"/>
    </row>
    <row r="5" spans="1:7" ht="12.75">
      <c r="A5" s="342" t="s">
        <v>67</v>
      </c>
      <c r="B5" s="342"/>
      <c r="C5" s="342"/>
      <c r="D5" s="342"/>
      <c r="E5" s="342"/>
      <c r="F5" s="342"/>
      <c r="G5" s="1"/>
    </row>
    <row r="6" spans="1:7" ht="12.75">
      <c r="A6" s="342" t="s">
        <v>47</v>
      </c>
      <c r="B6" s="342"/>
      <c r="C6" s="342"/>
      <c r="D6" s="342"/>
      <c r="E6" s="342"/>
      <c r="F6" s="342"/>
      <c r="G6" s="1"/>
    </row>
    <row r="7" spans="1:7" ht="12.75">
      <c r="A7" s="342" t="s">
        <v>254</v>
      </c>
      <c r="B7" s="342"/>
      <c r="C7" s="342"/>
      <c r="D7" s="342"/>
      <c r="E7" s="342"/>
      <c r="F7" s="342"/>
      <c r="G7" s="1"/>
    </row>
    <row r="8" spans="1:7" ht="12.75">
      <c r="A8" s="19"/>
      <c r="B8" s="19"/>
      <c r="C8" s="19"/>
      <c r="D8" s="19"/>
      <c r="E8" s="19"/>
      <c r="F8" s="20"/>
      <c r="G8" s="1"/>
    </row>
    <row r="9" spans="1:7" ht="12.75">
      <c r="A9" s="19"/>
      <c r="B9" s="19"/>
      <c r="C9" s="19"/>
      <c r="D9" s="27"/>
      <c r="E9" s="27" t="s">
        <v>35</v>
      </c>
      <c r="F9" s="117" t="s">
        <v>69</v>
      </c>
      <c r="G9" s="1"/>
    </row>
    <row r="10" spans="1:7" ht="12.75">
      <c r="A10" s="19"/>
      <c r="B10" s="19"/>
      <c r="C10" s="19"/>
      <c r="D10" s="108" t="s">
        <v>68</v>
      </c>
      <c r="E10" s="108" t="s">
        <v>36</v>
      </c>
      <c r="F10" s="118" t="s">
        <v>70</v>
      </c>
      <c r="G10" s="1"/>
    </row>
    <row r="11" spans="1:7" ht="12.75">
      <c r="A11" s="343" t="s">
        <v>12</v>
      </c>
      <c r="B11" s="343"/>
      <c r="C11" s="343"/>
      <c r="D11" s="111">
        <v>270000</v>
      </c>
      <c r="E11" s="299"/>
      <c r="F11" s="119"/>
      <c r="G11" s="1"/>
    </row>
    <row r="12" spans="1:7" ht="12.75">
      <c r="A12" s="343" t="s">
        <v>52</v>
      </c>
      <c r="B12" s="343"/>
      <c r="C12" s="343"/>
      <c r="D12" s="112">
        <v>-155000</v>
      </c>
      <c r="E12" s="300"/>
      <c r="F12" s="120"/>
      <c r="G12" s="1"/>
    </row>
    <row r="13" spans="1:7" ht="12.75">
      <c r="A13" s="343" t="s">
        <v>53</v>
      </c>
      <c r="B13" s="343"/>
      <c r="C13" s="343"/>
      <c r="D13" s="111">
        <f>SUM(D11:D12)</f>
        <v>115000</v>
      </c>
      <c r="E13" s="301"/>
      <c r="F13" s="121"/>
      <c r="G13" s="1"/>
    </row>
    <row r="14" spans="1:7" ht="12.75">
      <c r="A14" s="343" t="s">
        <v>212</v>
      </c>
      <c r="B14" s="343"/>
      <c r="C14" s="343"/>
      <c r="D14" s="111">
        <v>-54000</v>
      </c>
      <c r="E14" s="299"/>
      <c r="F14" s="119"/>
      <c r="G14" s="1"/>
    </row>
    <row r="15" spans="1:7" ht="12.75">
      <c r="A15" s="343" t="s">
        <v>55</v>
      </c>
      <c r="B15" s="343"/>
      <c r="C15" s="343"/>
      <c r="D15" s="112">
        <v>10000</v>
      </c>
      <c r="E15" s="300"/>
      <c r="F15" s="120"/>
      <c r="G15" s="1"/>
    </row>
    <row r="16" spans="1:7" ht="13.5" thickBot="1">
      <c r="A16" s="343" t="s">
        <v>56</v>
      </c>
      <c r="B16" s="343"/>
      <c r="C16" s="343"/>
      <c r="D16" s="113">
        <f>SUM(D13:D15)</f>
        <v>71000</v>
      </c>
      <c r="E16" s="22"/>
      <c r="F16" s="122"/>
      <c r="G16" s="9">
        <f>IF(F16="","",IF(F16=114066,"«- Correct!","«- Try again!"))</f>
      </c>
    </row>
    <row r="17" spans="1:7" ht="13.5" thickTop="1">
      <c r="A17" s="22"/>
      <c r="B17" s="22"/>
      <c r="C17" s="22"/>
      <c r="D17" s="22"/>
      <c r="E17" s="22"/>
      <c r="F17" s="22"/>
      <c r="G17" s="1"/>
    </row>
    <row r="18" spans="1:7" ht="12.75">
      <c r="A18" s="342" t="s">
        <v>66</v>
      </c>
      <c r="B18" s="342"/>
      <c r="C18" s="342"/>
      <c r="D18" s="342"/>
      <c r="E18" s="342"/>
      <c r="F18" s="342"/>
      <c r="G18" s="1"/>
    </row>
    <row r="19" spans="1:7" ht="12.75">
      <c r="A19" s="342" t="s">
        <v>254</v>
      </c>
      <c r="B19" s="342"/>
      <c r="C19" s="342"/>
      <c r="D19" s="342"/>
      <c r="E19" s="342"/>
      <c r="F19" s="342"/>
      <c r="G19" s="1"/>
    </row>
    <row r="20" spans="1:7" ht="12.75">
      <c r="A20" s="23"/>
      <c r="B20" s="23"/>
      <c r="C20" s="23"/>
      <c r="D20" s="23"/>
      <c r="E20" s="23"/>
      <c r="F20" s="23"/>
      <c r="G20" s="1"/>
    </row>
    <row r="21" spans="1:7" ht="12.75">
      <c r="A21" s="23"/>
      <c r="B21" s="23"/>
      <c r="C21" s="23"/>
      <c r="D21" s="27"/>
      <c r="E21" s="27" t="s">
        <v>35</v>
      </c>
      <c r="F21" s="117" t="s">
        <v>69</v>
      </c>
      <c r="G21" s="1"/>
    </row>
    <row r="22" spans="1:7" ht="12.75">
      <c r="A22" s="23"/>
      <c r="B22" s="23"/>
      <c r="C22" s="23"/>
      <c r="D22" s="108" t="s">
        <v>68</v>
      </c>
      <c r="E22" s="108" t="s">
        <v>36</v>
      </c>
      <c r="F22" s="118" t="s">
        <v>70</v>
      </c>
      <c r="G22" s="1"/>
    </row>
    <row r="23" spans="1:7" ht="12.75">
      <c r="A23" s="343" t="s">
        <v>298</v>
      </c>
      <c r="B23" s="343"/>
      <c r="C23" s="343"/>
      <c r="D23" s="111">
        <v>216000</v>
      </c>
      <c r="E23" s="22"/>
      <c r="F23" s="123"/>
      <c r="G23" s="1"/>
    </row>
    <row r="24" spans="1:7" ht="12.75">
      <c r="A24" s="343" t="s">
        <v>56</v>
      </c>
      <c r="B24" s="343"/>
      <c r="C24" s="343"/>
      <c r="D24" s="111">
        <f>D16</f>
        <v>71000</v>
      </c>
      <c r="E24" s="22"/>
      <c r="F24" s="124"/>
      <c r="G24" s="1"/>
    </row>
    <row r="25" spans="1:7" ht="12.75">
      <c r="A25" s="343" t="s">
        <v>57</v>
      </c>
      <c r="B25" s="343"/>
      <c r="C25" s="343"/>
      <c r="D25" s="112">
        <v>-26000</v>
      </c>
      <c r="E25" s="300"/>
      <c r="F25" s="120"/>
      <c r="G25" s="1"/>
    </row>
    <row r="26" spans="1:7" ht="13.5" thickBot="1">
      <c r="A26" s="343" t="s">
        <v>279</v>
      </c>
      <c r="B26" s="343"/>
      <c r="C26" s="343"/>
      <c r="D26" s="113">
        <f>SUM(D23:D25)</f>
        <v>261000</v>
      </c>
      <c r="E26" s="22"/>
      <c r="F26" s="122"/>
      <c r="G26" s="9">
        <f>IF(F26="","",IF(F26=467131,"«- Correct!","«- Try again!"))</f>
      </c>
    </row>
    <row r="27" spans="1:7" ht="13.5" thickTop="1">
      <c r="A27" s="22"/>
      <c r="B27" s="22"/>
      <c r="C27" s="22"/>
      <c r="D27" s="22"/>
      <c r="E27" s="22"/>
      <c r="F27" s="22"/>
      <c r="G27" s="1"/>
    </row>
    <row r="28" spans="1:7" ht="12.75">
      <c r="A28" s="342" t="s">
        <v>58</v>
      </c>
      <c r="B28" s="342"/>
      <c r="C28" s="342"/>
      <c r="D28" s="342"/>
      <c r="E28" s="342"/>
      <c r="F28" s="342"/>
      <c r="G28" s="1"/>
    </row>
    <row r="29" spans="1:7" ht="12.75">
      <c r="A29" s="329">
        <v>41639</v>
      </c>
      <c r="B29" s="329"/>
      <c r="C29" s="329"/>
      <c r="D29" s="329"/>
      <c r="E29" s="329"/>
      <c r="F29" s="329"/>
      <c r="G29" s="1"/>
    </row>
    <row r="30" spans="1:7" ht="12.75">
      <c r="A30" s="24"/>
      <c r="B30" s="24"/>
      <c r="C30" s="24"/>
      <c r="D30" s="23"/>
      <c r="E30" s="23"/>
      <c r="F30" s="23"/>
      <c r="G30" s="1"/>
    </row>
    <row r="31" spans="1:7" ht="12.75">
      <c r="A31" s="24"/>
      <c r="B31" s="24"/>
      <c r="C31" s="24"/>
      <c r="D31" s="27"/>
      <c r="E31" s="27" t="s">
        <v>35</v>
      </c>
      <c r="F31" s="117" t="s">
        <v>69</v>
      </c>
      <c r="G31" s="1"/>
    </row>
    <row r="32" spans="1:7" ht="12.75">
      <c r="A32" s="22"/>
      <c r="B32" s="22"/>
      <c r="C32" s="22"/>
      <c r="D32" s="108" t="s">
        <v>68</v>
      </c>
      <c r="E32" s="108" t="s">
        <v>36</v>
      </c>
      <c r="F32" s="118" t="s">
        <v>70</v>
      </c>
      <c r="G32" s="1"/>
    </row>
    <row r="33" spans="1:7" ht="12.75">
      <c r="A33" s="328" t="s">
        <v>63</v>
      </c>
      <c r="B33" s="328"/>
      <c r="C33" s="328"/>
      <c r="D33" s="23"/>
      <c r="E33" s="23"/>
      <c r="F33" s="23"/>
      <c r="G33" s="1"/>
    </row>
    <row r="34" spans="1:7" ht="12.75">
      <c r="A34" s="336" t="s">
        <v>5</v>
      </c>
      <c r="B34" s="336"/>
      <c r="C34" s="336"/>
      <c r="D34" s="106">
        <v>44000</v>
      </c>
      <c r="E34" s="300"/>
      <c r="F34" s="125"/>
      <c r="G34" s="1"/>
    </row>
    <row r="35" spans="1:7" ht="12.75">
      <c r="A35" s="336" t="s">
        <v>59</v>
      </c>
      <c r="B35" s="336"/>
      <c r="C35" s="336"/>
      <c r="D35" s="106">
        <v>116000</v>
      </c>
      <c r="E35" s="302"/>
      <c r="F35" s="126"/>
      <c r="G35" s="1"/>
    </row>
    <row r="36" spans="1:7" ht="12.75">
      <c r="A36" s="336" t="s">
        <v>60</v>
      </c>
      <c r="B36" s="336"/>
      <c r="C36" s="336"/>
      <c r="D36" s="106">
        <v>58000</v>
      </c>
      <c r="E36" s="302"/>
      <c r="F36" s="126"/>
      <c r="G36" s="1"/>
    </row>
    <row r="37" spans="1:7" ht="12.75">
      <c r="A37" s="336" t="s">
        <v>61</v>
      </c>
      <c r="B37" s="336"/>
      <c r="C37" s="336"/>
      <c r="D37" s="106">
        <v>339000</v>
      </c>
      <c r="E37" s="300"/>
      <c r="F37" s="125"/>
      <c r="G37" s="1"/>
    </row>
    <row r="38" spans="1:7" ht="13.5" thickBot="1">
      <c r="A38" s="336" t="s">
        <v>146</v>
      </c>
      <c r="B38" s="336"/>
      <c r="C38" s="336"/>
      <c r="D38" s="114">
        <f>SUM(D34:D37)</f>
        <v>557000</v>
      </c>
      <c r="E38" s="22"/>
      <c r="F38" s="127"/>
      <c r="G38" s="9">
        <f>IF(F38="","",IF(F38=856923,"«- Correct!","«- Try again!"))</f>
      </c>
    </row>
    <row r="39" spans="1:7" ht="13.5" thickTop="1">
      <c r="A39" s="336"/>
      <c r="B39" s="336"/>
      <c r="C39" s="336"/>
      <c r="D39" s="1"/>
      <c r="E39" s="1"/>
      <c r="F39" s="1"/>
      <c r="G39" s="1"/>
    </row>
    <row r="40" spans="1:7" ht="12.75">
      <c r="A40" s="328" t="s">
        <v>64</v>
      </c>
      <c r="B40" s="328"/>
      <c r="C40" s="328"/>
      <c r="D40" s="19"/>
      <c r="E40" s="19"/>
      <c r="F40" s="19"/>
      <c r="G40" s="1"/>
    </row>
    <row r="41" spans="1:7" ht="12.75">
      <c r="A41" s="336" t="s">
        <v>65</v>
      </c>
      <c r="B41" s="336"/>
      <c r="C41" s="336"/>
      <c r="D41" s="106">
        <v>176000</v>
      </c>
      <c r="E41" s="299"/>
      <c r="F41" s="128"/>
      <c r="G41" s="1"/>
    </row>
    <row r="42" spans="1:7" ht="12.75">
      <c r="A42" s="336" t="s">
        <v>11</v>
      </c>
      <c r="B42" s="336"/>
      <c r="C42" s="336"/>
      <c r="D42" s="106">
        <v>120000</v>
      </c>
      <c r="E42" s="303"/>
      <c r="F42" s="129"/>
      <c r="G42" s="1"/>
    </row>
    <row r="43" spans="1:7" ht="12.75">
      <c r="A43" s="336" t="s">
        <v>113</v>
      </c>
      <c r="B43" s="336"/>
      <c r="C43" s="336"/>
      <c r="D43" s="106">
        <f>D26</f>
        <v>261000</v>
      </c>
      <c r="E43" s="1"/>
      <c r="F43" s="126"/>
      <c r="G43" s="1"/>
    </row>
    <row r="44" spans="1:7" ht="12.75">
      <c r="A44" s="336" t="s">
        <v>33</v>
      </c>
      <c r="B44" s="336"/>
      <c r="C44" s="336"/>
      <c r="D44" s="115"/>
      <c r="E44" s="1"/>
      <c r="F44" s="130"/>
      <c r="G44" s="1"/>
    </row>
    <row r="45" spans="1:7" ht="13.5" thickBot="1">
      <c r="A45" s="336" t="s">
        <v>146</v>
      </c>
      <c r="B45" s="336"/>
      <c r="C45" s="336"/>
      <c r="D45" s="114">
        <f>SUM(D41:D44)</f>
        <v>557000</v>
      </c>
      <c r="E45" s="22"/>
      <c r="F45" s="127"/>
      <c r="G45" s="9">
        <f>IF(F45="","",IF(F45=856923,"«- Correct!","«- Try again!"))</f>
      </c>
    </row>
    <row r="46" spans="1:7" ht="13.5" thickTop="1">
      <c r="A46" s="343"/>
      <c r="B46" s="343"/>
      <c r="C46" s="343"/>
      <c r="D46" s="22"/>
      <c r="E46" s="22"/>
      <c r="F46" s="22"/>
      <c r="G46" s="1"/>
    </row>
    <row r="47" spans="1:7" ht="12.75">
      <c r="A47" s="343"/>
      <c r="B47" s="343"/>
      <c r="C47" s="343"/>
      <c r="D47" s="22"/>
      <c r="E47" s="22"/>
      <c r="F47" s="22"/>
      <c r="G47" s="1"/>
    </row>
    <row r="48" spans="1:7" ht="12.75">
      <c r="A48" s="343"/>
      <c r="B48" s="343"/>
      <c r="C48" s="343"/>
      <c r="D48" s="27"/>
      <c r="E48" s="27" t="s">
        <v>35</v>
      </c>
      <c r="F48" s="117" t="s">
        <v>69</v>
      </c>
      <c r="G48" s="1"/>
    </row>
    <row r="49" spans="1:7" ht="12.75">
      <c r="A49" s="330" t="s">
        <v>71</v>
      </c>
      <c r="B49" s="330"/>
      <c r="C49" s="330"/>
      <c r="D49" s="108" t="s">
        <v>68</v>
      </c>
      <c r="E49" s="108" t="s">
        <v>36</v>
      </c>
      <c r="F49" s="118" t="s">
        <v>70</v>
      </c>
      <c r="G49" s="1"/>
    </row>
    <row r="50" spans="1:7" ht="12.75">
      <c r="A50" s="336" t="s">
        <v>282</v>
      </c>
      <c r="B50" s="336"/>
      <c r="C50" s="336"/>
      <c r="D50" s="131"/>
      <c r="E50" s="304"/>
      <c r="F50" s="125"/>
      <c r="G50" s="1"/>
    </row>
    <row r="51" spans="1:7" ht="12.75">
      <c r="A51" s="336" t="s">
        <v>255</v>
      </c>
      <c r="B51" s="336"/>
      <c r="C51" s="336"/>
      <c r="D51" s="126"/>
      <c r="E51" s="305"/>
      <c r="F51" s="126"/>
      <c r="G51" s="1"/>
    </row>
    <row r="52" spans="1:7" ht="12.75">
      <c r="A52" s="336" t="s">
        <v>72</v>
      </c>
      <c r="B52" s="336"/>
      <c r="C52" s="336"/>
      <c r="D52" s="125"/>
      <c r="E52" s="305"/>
      <c r="F52" s="125"/>
      <c r="G52" s="1"/>
    </row>
    <row r="53" spans="1:7" ht="12.75">
      <c r="A53" s="336" t="s">
        <v>284</v>
      </c>
      <c r="B53" s="336"/>
      <c r="C53" s="336"/>
      <c r="D53" s="132"/>
      <c r="E53" s="305"/>
      <c r="F53" s="132"/>
      <c r="G53" s="9">
        <f>IF(F53="","",IF(F53=632131,"«- Correct!","«- Try again!"))</f>
      </c>
    </row>
    <row r="54" spans="1:7" ht="12.75">
      <c r="A54" s="336" t="s">
        <v>73</v>
      </c>
      <c r="B54" s="336"/>
      <c r="C54" s="336"/>
      <c r="D54" s="12"/>
      <c r="E54" s="306"/>
      <c r="F54" s="12"/>
      <c r="G54" s="1"/>
    </row>
    <row r="55" spans="1:7" ht="12.75">
      <c r="A55" s="336" t="s">
        <v>310</v>
      </c>
      <c r="B55" s="336"/>
      <c r="C55" s="336"/>
      <c r="D55" s="125"/>
      <c r="E55" s="304"/>
      <c r="F55" s="133"/>
      <c r="G55" s="1"/>
    </row>
    <row r="56" spans="1:7" ht="12.75">
      <c r="A56" s="336" t="s">
        <v>256</v>
      </c>
      <c r="B56" s="336"/>
      <c r="C56" s="336"/>
      <c r="D56" s="1"/>
      <c r="E56" s="1"/>
      <c r="F56" s="134"/>
      <c r="G56" s="1"/>
    </row>
    <row r="57" spans="1:7" ht="12.75">
      <c r="A57" s="336" t="s">
        <v>311</v>
      </c>
      <c r="B57" s="336"/>
      <c r="C57" s="336"/>
      <c r="D57" s="336"/>
      <c r="E57" s="1"/>
      <c r="F57" s="125"/>
      <c r="G57" s="1"/>
    </row>
    <row r="58" spans="1:7" ht="13.5" thickBot="1">
      <c r="A58" s="336" t="s">
        <v>286</v>
      </c>
      <c r="B58" s="336"/>
      <c r="C58" s="336"/>
      <c r="D58" s="336"/>
      <c r="E58" s="1"/>
      <c r="F58" s="127"/>
      <c r="G58" s="9">
        <f>IF(F58="","",IF(F58=130977,"«- Correct!","«- Try again!"))</f>
      </c>
    </row>
    <row r="59" spans="1:7" ht="13.5" thickTop="1">
      <c r="A59" s="1"/>
      <c r="B59" s="1"/>
      <c r="C59" s="1"/>
      <c r="D59" s="1"/>
      <c r="E59" s="1"/>
      <c r="F59" s="1"/>
      <c r="G59" s="1"/>
    </row>
  </sheetData>
  <sheetProtection password="C690" sheet="1" objects="1" scenarios="1" selectLockedCells="1"/>
  <mergeCells count="46">
    <mergeCell ref="A48:C48"/>
    <mergeCell ref="A47:C47"/>
    <mergeCell ref="A58:D58"/>
    <mergeCell ref="A57:D57"/>
    <mergeCell ref="A56:C56"/>
    <mergeCell ref="A55:C55"/>
    <mergeCell ref="A54:C54"/>
    <mergeCell ref="A53:C53"/>
    <mergeCell ref="A52:C52"/>
    <mergeCell ref="A51:C51"/>
    <mergeCell ref="A50:C50"/>
    <mergeCell ref="A49:C49"/>
    <mergeCell ref="A36:C36"/>
    <mergeCell ref="A35:C35"/>
    <mergeCell ref="A46:C46"/>
    <mergeCell ref="A45:C45"/>
    <mergeCell ref="A44:C44"/>
    <mergeCell ref="A43:C43"/>
    <mergeCell ref="A42:C42"/>
    <mergeCell ref="A41:C41"/>
    <mergeCell ref="A40:C40"/>
    <mergeCell ref="A39:C39"/>
    <mergeCell ref="A38:C38"/>
    <mergeCell ref="A37:C37"/>
    <mergeCell ref="C2:D2"/>
    <mergeCell ref="A23:C23"/>
    <mergeCell ref="A29:F29"/>
    <mergeCell ref="A28:F28"/>
    <mergeCell ref="C3:D3"/>
    <mergeCell ref="A12:C12"/>
    <mergeCell ref="A11:C11"/>
    <mergeCell ref="A34:C34"/>
    <mergeCell ref="A33:C33"/>
    <mergeCell ref="A26:C26"/>
    <mergeCell ref="A25:C25"/>
    <mergeCell ref="A24:C24"/>
    <mergeCell ref="A19:F19"/>
    <mergeCell ref="A18:F18"/>
    <mergeCell ref="C1:D1"/>
    <mergeCell ref="A16:C16"/>
    <mergeCell ref="A15:C15"/>
    <mergeCell ref="A14:C14"/>
    <mergeCell ref="A13:C13"/>
    <mergeCell ref="A7:F7"/>
    <mergeCell ref="A6:F6"/>
    <mergeCell ref="A5:F5"/>
  </mergeCells>
  <printOptions horizontalCentered="1"/>
  <pageMargins left="0.75" right="0.75" top="0.3" bottom="0.3" header="0.34" footer="0.29"/>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I20" sqref="I20"/>
    </sheetView>
  </sheetViews>
  <sheetFormatPr defaultColWidth="9.140625" defaultRowHeight="12.75"/>
  <cols>
    <col min="1" max="4" width="12.7109375" style="0" customWidth="1"/>
    <col min="5" max="5" width="4.8515625" style="0" customWidth="1"/>
    <col min="6" max="6" width="12.7109375" style="0" customWidth="1"/>
    <col min="7" max="7" width="2.7109375" style="0" customWidth="1"/>
    <col min="8" max="24" width="12.7109375" style="0" customWidth="1"/>
  </cols>
  <sheetData>
    <row r="1" spans="1:2" ht="12.75">
      <c r="A1" s="338" t="s">
        <v>358</v>
      </c>
      <c r="B1" s="338"/>
    </row>
    <row r="3" spans="1:7" ht="12.75">
      <c r="A3" s="336" t="s">
        <v>48</v>
      </c>
      <c r="B3" s="336"/>
      <c r="C3" s="336"/>
      <c r="D3" s="336"/>
      <c r="E3" s="336"/>
      <c r="F3" s="336"/>
      <c r="G3" s="1"/>
    </row>
    <row r="4" spans="1:7" ht="12.75">
      <c r="A4" s="1"/>
      <c r="B4" s="1"/>
      <c r="C4" s="1"/>
      <c r="D4" s="1"/>
      <c r="E4" s="17"/>
      <c r="F4" s="18"/>
      <c r="G4" s="1"/>
    </row>
    <row r="5" spans="1:7" ht="12.75">
      <c r="A5" s="342" t="s">
        <v>47</v>
      </c>
      <c r="B5" s="342"/>
      <c r="C5" s="342"/>
      <c r="D5" s="342"/>
      <c r="E5" s="342"/>
      <c r="F5" s="342"/>
      <c r="G5" s="1"/>
    </row>
    <row r="6" spans="1:7" ht="12.75">
      <c r="A6" s="342" t="s">
        <v>254</v>
      </c>
      <c r="B6" s="342"/>
      <c r="C6" s="342"/>
      <c r="D6" s="342"/>
      <c r="E6" s="342"/>
      <c r="F6" s="342"/>
      <c r="G6" s="1"/>
    </row>
    <row r="7" spans="1:7" ht="12.75">
      <c r="A7" s="19"/>
      <c r="B7" s="19"/>
      <c r="C7" s="19"/>
      <c r="D7" s="19"/>
      <c r="E7" s="19"/>
      <c r="F7" s="20"/>
      <c r="G7" s="1"/>
    </row>
    <row r="8" spans="1:7" ht="12.75">
      <c r="A8" s="343" t="s">
        <v>12</v>
      </c>
      <c r="B8" s="343"/>
      <c r="C8" s="343"/>
      <c r="D8" s="343"/>
      <c r="E8" s="22" t="s">
        <v>46</v>
      </c>
      <c r="F8" s="111">
        <v>270000</v>
      </c>
      <c r="G8" s="1"/>
    </row>
    <row r="9" spans="1:7" ht="12.75">
      <c r="A9" s="343" t="s">
        <v>52</v>
      </c>
      <c r="B9" s="343"/>
      <c r="C9" s="343"/>
      <c r="D9" s="343"/>
      <c r="E9" s="1"/>
      <c r="F9" s="112">
        <v>-155000</v>
      </c>
      <c r="G9" s="1"/>
    </row>
    <row r="10" spans="1:7" ht="12.75">
      <c r="A10" s="343" t="s">
        <v>53</v>
      </c>
      <c r="B10" s="343"/>
      <c r="C10" s="343"/>
      <c r="D10" s="343"/>
      <c r="E10" s="22"/>
      <c r="F10" s="111">
        <f>SUM(F8:F9)</f>
        <v>115000</v>
      </c>
      <c r="G10" s="1"/>
    </row>
    <row r="11" spans="1:7" ht="12.75">
      <c r="A11" s="343" t="s">
        <v>54</v>
      </c>
      <c r="B11" s="343"/>
      <c r="C11" s="343"/>
      <c r="D11" s="343"/>
      <c r="E11" s="22"/>
      <c r="F11" s="111">
        <v>-54000</v>
      </c>
      <c r="G11" s="1"/>
    </row>
    <row r="12" spans="1:7" ht="12.75">
      <c r="A12" s="343" t="s">
        <v>55</v>
      </c>
      <c r="B12" s="343"/>
      <c r="C12" s="343"/>
      <c r="D12" s="343"/>
      <c r="E12" s="22"/>
      <c r="F12" s="112">
        <v>10000</v>
      </c>
      <c r="G12" s="1"/>
    </row>
    <row r="13" spans="1:7" ht="13.5" thickBot="1">
      <c r="A13" s="343" t="s">
        <v>117</v>
      </c>
      <c r="B13" s="343"/>
      <c r="C13" s="343"/>
      <c r="D13" s="343"/>
      <c r="E13" s="22" t="s">
        <v>46</v>
      </c>
      <c r="F13" s="113">
        <f>SUM(F10:F12)</f>
        <v>71000</v>
      </c>
      <c r="G13" s="1"/>
    </row>
    <row r="14" spans="1:7" ht="13.5" thickTop="1">
      <c r="A14" s="22"/>
      <c r="B14" s="22"/>
      <c r="C14" s="22"/>
      <c r="D14" s="22"/>
      <c r="E14" s="22"/>
      <c r="F14" s="22"/>
      <c r="G14" s="1"/>
    </row>
    <row r="15" spans="1:7" ht="12.75">
      <c r="A15" s="342" t="s">
        <v>66</v>
      </c>
      <c r="B15" s="342"/>
      <c r="C15" s="342"/>
      <c r="D15" s="342"/>
      <c r="E15" s="342"/>
      <c r="F15" s="342"/>
      <c r="G15" s="1"/>
    </row>
    <row r="16" spans="1:7" ht="12.75">
      <c r="A16" s="342" t="s">
        <v>254</v>
      </c>
      <c r="B16" s="342"/>
      <c r="C16" s="342"/>
      <c r="D16" s="342"/>
      <c r="E16" s="342"/>
      <c r="F16" s="342"/>
      <c r="G16" s="1"/>
    </row>
    <row r="17" spans="1:7" ht="12.75">
      <c r="A17" s="23"/>
      <c r="B17" s="23"/>
      <c r="C17" s="23"/>
      <c r="D17" s="23"/>
      <c r="E17" s="23"/>
      <c r="F17" s="22"/>
      <c r="G17" s="1"/>
    </row>
    <row r="18" spans="1:7" ht="12.75">
      <c r="A18" s="343" t="s">
        <v>298</v>
      </c>
      <c r="B18" s="343"/>
      <c r="C18" s="343"/>
      <c r="D18" s="343"/>
      <c r="E18" s="22" t="s">
        <v>46</v>
      </c>
      <c r="F18" s="111">
        <v>216000</v>
      </c>
      <c r="G18" s="1"/>
    </row>
    <row r="19" spans="1:7" ht="12.75">
      <c r="A19" s="343" t="s">
        <v>56</v>
      </c>
      <c r="B19" s="343"/>
      <c r="C19" s="343"/>
      <c r="D19" s="343"/>
      <c r="E19" s="22"/>
      <c r="F19" s="111">
        <f>F13</f>
        <v>71000</v>
      </c>
      <c r="G19" s="1"/>
    </row>
    <row r="20" spans="1:7" ht="12.75">
      <c r="A20" s="343" t="s">
        <v>57</v>
      </c>
      <c r="B20" s="343"/>
      <c r="C20" s="343"/>
      <c r="D20" s="343"/>
      <c r="E20" s="22"/>
      <c r="F20" s="112">
        <v>-26000</v>
      </c>
      <c r="G20" s="1"/>
    </row>
    <row r="21" spans="1:7" ht="13.5" thickBot="1">
      <c r="A21" s="343" t="s">
        <v>281</v>
      </c>
      <c r="B21" s="343"/>
      <c r="C21" s="343"/>
      <c r="D21" s="343"/>
      <c r="E21" s="22" t="s">
        <v>46</v>
      </c>
      <c r="F21" s="113">
        <f>SUM(F18:F20)</f>
        <v>261000</v>
      </c>
      <c r="G21" s="1"/>
    </row>
    <row r="22" spans="1:7" ht="13.5" thickTop="1">
      <c r="A22" s="22"/>
      <c r="B22" s="22"/>
      <c r="C22" s="22"/>
      <c r="D22" s="22"/>
      <c r="E22" s="22"/>
      <c r="F22" s="22"/>
      <c r="G22" s="1"/>
    </row>
    <row r="23" spans="1:7" ht="12.75">
      <c r="A23" s="342" t="s">
        <v>58</v>
      </c>
      <c r="B23" s="342"/>
      <c r="C23" s="342"/>
      <c r="D23" s="342"/>
      <c r="E23" s="342"/>
      <c r="F23" s="342"/>
      <c r="G23" s="1"/>
    </row>
    <row r="24" spans="1:7" ht="12.75">
      <c r="A24" s="329">
        <v>41639</v>
      </c>
      <c r="B24" s="329"/>
      <c r="C24" s="329"/>
      <c r="D24" s="329"/>
      <c r="E24" s="329"/>
      <c r="F24" s="329"/>
      <c r="G24" s="1"/>
    </row>
    <row r="25" spans="1:7" ht="12.75">
      <c r="A25" s="22"/>
      <c r="B25" s="22"/>
      <c r="C25" s="22"/>
      <c r="D25" s="22"/>
      <c r="E25" s="22"/>
      <c r="F25" s="22"/>
      <c r="G25" s="1"/>
    </row>
    <row r="26" spans="1:7" ht="12.75">
      <c r="A26" s="342" t="s">
        <v>63</v>
      </c>
      <c r="B26" s="342"/>
      <c r="C26" s="342"/>
      <c r="D26" s="342"/>
      <c r="E26" s="342"/>
      <c r="F26" s="342"/>
      <c r="G26" s="1"/>
    </row>
    <row r="27" spans="1:7" ht="12.75">
      <c r="A27" s="336" t="s">
        <v>5</v>
      </c>
      <c r="B27" s="336"/>
      <c r="C27" s="336"/>
      <c r="D27" s="336"/>
      <c r="E27" s="22" t="s">
        <v>46</v>
      </c>
      <c r="F27" s="106">
        <v>44000</v>
      </c>
      <c r="G27" s="1"/>
    </row>
    <row r="28" spans="1:7" ht="12.75">
      <c r="A28" s="336" t="s">
        <v>59</v>
      </c>
      <c r="B28" s="336"/>
      <c r="C28" s="336"/>
      <c r="D28" s="336"/>
      <c r="E28" s="1"/>
      <c r="F28" s="106">
        <v>116000</v>
      </c>
      <c r="G28" s="1"/>
    </row>
    <row r="29" spans="1:7" ht="12.75">
      <c r="A29" s="336" t="s">
        <v>60</v>
      </c>
      <c r="B29" s="336"/>
      <c r="C29" s="336"/>
      <c r="D29" s="336"/>
      <c r="E29" s="1"/>
      <c r="F29" s="106">
        <v>58000</v>
      </c>
      <c r="G29" s="1"/>
    </row>
    <row r="30" spans="1:7" ht="12.75">
      <c r="A30" s="336" t="s">
        <v>61</v>
      </c>
      <c r="B30" s="336"/>
      <c r="C30" s="336"/>
      <c r="D30" s="336"/>
      <c r="E30" s="1"/>
      <c r="F30" s="106">
        <v>339000</v>
      </c>
      <c r="G30" s="1"/>
    </row>
    <row r="31" spans="1:7" ht="13.5" thickBot="1">
      <c r="A31" s="336" t="s">
        <v>237</v>
      </c>
      <c r="B31" s="336"/>
      <c r="C31" s="336"/>
      <c r="D31" s="336"/>
      <c r="E31" s="22" t="s">
        <v>46</v>
      </c>
      <c r="F31" s="114">
        <f>SUM(F27:F30)</f>
        <v>557000</v>
      </c>
      <c r="G31" s="1"/>
    </row>
    <row r="32" spans="1:7" ht="13.5" thickTop="1">
      <c r="A32" s="1"/>
      <c r="B32" s="1"/>
      <c r="C32" s="1"/>
      <c r="D32" s="1"/>
      <c r="E32" s="1"/>
      <c r="F32" s="1"/>
      <c r="G32" s="1"/>
    </row>
    <row r="33" spans="1:7" ht="12.75">
      <c r="A33" s="342" t="s">
        <v>64</v>
      </c>
      <c r="B33" s="342"/>
      <c r="C33" s="342"/>
      <c r="D33" s="342"/>
      <c r="E33" s="342"/>
      <c r="F33" s="342"/>
      <c r="G33" s="1"/>
    </row>
    <row r="34" spans="1:7" ht="12.75">
      <c r="A34" s="336" t="s">
        <v>65</v>
      </c>
      <c r="B34" s="336"/>
      <c r="C34" s="336"/>
      <c r="D34" s="336"/>
      <c r="E34" s="22" t="s">
        <v>46</v>
      </c>
      <c r="F34" s="106">
        <v>176000</v>
      </c>
      <c r="G34" s="1"/>
    </row>
    <row r="35" spans="1:7" ht="12.75">
      <c r="A35" s="336" t="s">
        <v>11</v>
      </c>
      <c r="B35" s="336"/>
      <c r="C35" s="336"/>
      <c r="D35" s="336"/>
      <c r="E35" s="1"/>
      <c r="F35" s="106">
        <v>120000</v>
      </c>
      <c r="G35" s="1"/>
    </row>
    <row r="36" spans="1:7" ht="12.75">
      <c r="A36" s="336" t="s">
        <v>279</v>
      </c>
      <c r="B36" s="336"/>
      <c r="C36" s="336"/>
      <c r="D36" s="336"/>
      <c r="E36" s="1"/>
      <c r="F36" s="115">
        <f>F21</f>
        <v>261000</v>
      </c>
      <c r="G36" s="1"/>
    </row>
    <row r="37" spans="1:7" ht="13.5" thickBot="1">
      <c r="A37" s="336" t="s">
        <v>238</v>
      </c>
      <c r="B37" s="336"/>
      <c r="C37" s="336"/>
      <c r="D37" s="336"/>
      <c r="E37" s="22" t="s">
        <v>46</v>
      </c>
      <c r="F37" s="114">
        <f>SUM(F34:F36)</f>
        <v>557000</v>
      </c>
      <c r="G37" s="1"/>
    </row>
    <row r="38" spans="1:7" ht="13.5" thickTop="1">
      <c r="A38" s="336"/>
      <c r="B38" s="336"/>
      <c r="C38" s="336"/>
      <c r="D38" s="336"/>
      <c r="E38" s="1"/>
      <c r="F38" s="1"/>
      <c r="G38" s="1"/>
    </row>
    <row r="39" spans="1:7" ht="12.75">
      <c r="A39" s="328" t="s">
        <v>239</v>
      </c>
      <c r="B39" s="328"/>
      <c r="C39" s="328"/>
      <c r="D39" s="328"/>
      <c r="E39" s="1"/>
      <c r="F39" s="1"/>
      <c r="G39" s="1"/>
    </row>
    <row r="40" spans="1:7" ht="12.75">
      <c r="A40" s="336" t="s">
        <v>49</v>
      </c>
      <c r="B40" s="336"/>
      <c r="C40" s="336"/>
      <c r="D40" s="336"/>
      <c r="E40" s="21" t="s">
        <v>46</v>
      </c>
      <c r="F40" s="8">
        <v>0.48</v>
      </c>
      <c r="G40" s="1"/>
    </row>
    <row r="41" spans="1:7" ht="12.75">
      <c r="A41" s="336" t="s">
        <v>50</v>
      </c>
      <c r="B41" s="336"/>
      <c r="C41" s="336"/>
      <c r="D41" s="336"/>
      <c r="E41" s="21" t="s">
        <v>46</v>
      </c>
      <c r="F41" s="8">
        <v>0.5</v>
      </c>
      <c r="G41" s="1"/>
    </row>
    <row r="42" spans="1:7" ht="12.75">
      <c r="A42" s="336" t="s">
        <v>257</v>
      </c>
      <c r="B42" s="336"/>
      <c r="C42" s="336"/>
      <c r="D42" s="336"/>
      <c r="E42" s="16"/>
      <c r="F42" s="245">
        <v>395000</v>
      </c>
      <c r="G42" s="1"/>
    </row>
    <row r="43" spans="1:7" ht="12.75">
      <c r="A43" s="336" t="s">
        <v>51</v>
      </c>
      <c r="B43" s="336"/>
      <c r="C43" s="336"/>
      <c r="D43" s="336"/>
      <c r="E43" s="16"/>
      <c r="F43" s="307"/>
      <c r="G43" s="1"/>
    </row>
    <row r="44" spans="1:7" ht="12.75">
      <c r="A44" s="336" t="s">
        <v>315</v>
      </c>
      <c r="B44" s="336"/>
      <c r="C44" s="336"/>
      <c r="D44" s="336"/>
      <c r="E44" s="16"/>
      <c r="F44" s="245">
        <v>85000</v>
      </c>
      <c r="G44" s="1"/>
    </row>
    <row r="45" spans="1:7" ht="12.75">
      <c r="A45" s="336" t="s">
        <v>258</v>
      </c>
      <c r="B45" s="336"/>
      <c r="C45" s="336"/>
      <c r="D45" s="336"/>
      <c r="E45" s="16"/>
      <c r="F45" s="1"/>
      <c r="G45" s="1"/>
    </row>
    <row r="46" spans="1:7" ht="12.75">
      <c r="A46" s="336" t="s">
        <v>259</v>
      </c>
      <c r="B46" s="336"/>
      <c r="C46" s="336"/>
      <c r="D46" s="336"/>
      <c r="E46" s="16"/>
      <c r="F46" s="1"/>
      <c r="G46" s="1"/>
    </row>
    <row r="47" spans="1:7" ht="12.75">
      <c r="A47" s="336"/>
      <c r="B47" s="336"/>
      <c r="C47" s="336"/>
      <c r="D47" s="336"/>
      <c r="E47" s="16"/>
      <c r="F47" s="1"/>
      <c r="G47" s="1"/>
    </row>
    <row r="48" spans="1:7" ht="12.75">
      <c r="A48" s="331" t="s">
        <v>45</v>
      </c>
      <c r="B48" s="331"/>
      <c r="C48" s="331"/>
      <c r="D48" s="331"/>
      <c r="E48" s="1"/>
      <c r="F48" s="1"/>
      <c r="G48" s="1"/>
    </row>
    <row r="49" spans="1:7" ht="12.75">
      <c r="A49" s="333" t="s">
        <v>248</v>
      </c>
      <c r="B49" s="333"/>
      <c r="C49" s="333"/>
      <c r="D49" s="333"/>
      <c r="E49" s="17" t="s">
        <v>46</v>
      </c>
      <c r="F49" s="18">
        <v>0.6</v>
      </c>
      <c r="G49" s="1"/>
    </row>
    <row r="50" spans="1:7" ht="12.75">
      <c r="A50" s="333" t="s">
        <v>249</v>
      </c>
      <c r="B50" s="333"/>
      <c r="C50" s="333"/>
      <c r="D50" s="333"/>
      <c r="E50" s="17" t="s">
        <v>46</v>
      </c>
      <c r="F50" s="18">
        <v>0.62</v>
      </c>
      <c r="G50" s="1"/>
    </row>
    <row r="51" spans="1:7" ht="12.75">
      <c r="A51" s="333" t="s">
        <v>260</v>
      </c>
      <c r="B51" s="333"/>
      <c r="C51" s="333"/>
      <c r="D51" s="333"/>
      <c r="E51" s="17" t="s">
        <v>46</v>
      </c>
      <c r="F51" s="18">
        <v>0.58</v>
      </c>
      <c r="G51" s="1"/>
    </row>
    <row r="52" spans="1:7" ht="12.75">
      <c r="A52" s="333" t="s">
        <v>252</v>
      </c>
      <c r="B52" s="333"/>
      <c r="C52" s="333"/>
      <c r="D52" s="333"/>
      <c r="E52" s="17" t="s">
        <v>46</v>
      </c>
      <c r="F52" s="18">
        <v>0.65</v>
      </c>
      <c r="G52" s="1"/>
    </row>
    <row r="53" spans="1:7" ht="12.75">
      <c r="A53" s="336" t="s">
        <v>261</v>
      </c>
      <c r="B53" s="336"/>
      <c r="C53" s="336"/>
      <c r="D53" s="336"/>
      <c r="E53" s="17" t="s">
        <v>46</v>
      </c>
      <c r="F53" s="18">
        <v>0.63</v>
      </c>
      <c r="G53" s="1"/>
    </row>
    <row r="54" spans="1:7" ht="12.75">
      <c r="A54" s="1"/>
      <c r="B54" s="1"/>
      <c r="C54" s="1"/>
      <c r="D54" s="1"/>
      <c r="E54" s="1"/>
      <c r="F54" s="1"/>
      <c r="G54" s="1"/>
    </row>
  </sheetData>
  <sheetProtection password="C690" sheet="1" objects="1" scenarios="1" selectLockedCells="1"/>
  <mergeCells count="45">
    <mergeCell ref="A13:D13"/>
    <mergeCell ref="A49:D49"/>
    <mergeCell ref="A48:D48"/>
    <mergeCell ref="A6:F6"/>
    <mergeCell ref="A5:F5"/>
    <mergeCell ref="A16:F16"/>
    <mergeCell ref="A15:F15"/>
    <mergeCell ref="A12:D12"/>
    <mergeCell ref="A11:D11"/>
    <mergeCell ref="A10:D10"/>
    <mergeCell ref="A9:D9"/>
    <mergeCell ref="A53:D53"/>
    <mergeCell ref="A52:D52"/>
    <mergeCell ref="A51:D51"/>
    <mergeCell ref="A50:D50"/>
    <mergeCell ref="A37:D37"/>
    <mergeCell ref="A36:D36"/>
    <mergeCell ref="A47:D47"/>
    <mergeCell ref="A46:D46"/>
    <mergeCell ref="A45:D45"/>
    <mergeCell ref="A44:D44"/>
    <mergeCell ref="A43:D43"/>
    <mergeCell ref="A42:D42"/>
    <mergeCell ref="A41:D41"/>
    <mergeCell ref="A40:D40"/>
    <mergeCell ref="A39:D39"/>
    <mergeCell ref="A38:D38"/>
    <mergeCell ref="A26:F26"/>
    <mergeCell ref="A33:F33"/>
    <mergeCell ref="A35:D35"/>
    <mergeCell ref="A34:D34"/>
    <mergeCell ref="A31:D31"/>
    <mergeCell ref="A30:D30"/>
    <mergeCell ref="A29:D29"/>
    <mergeCell ref="A28:D28"/>
    <mergeCell ref="A1:B1"/>
    <mergeCell ref="A27:D27"/>
    <mergeCell ref="A21:D21"/>
    <mergeCell ref="A20:D20"/>
    <mergeCell ref="A19:D19"/>
    <mergeCell ref="A18:D18"/>
    <mergeCell ref="A24:F24"/>
    <mergeCell ref="A23:F23"/>
    <mergeCell ref="A8:D8"/>
    <mergeCell ref="A3:F3"/>
  </mergeCells>
  <printOptions horizontalCentered="1"/>
  <pageMargins left="0.75" right="0.75" top="1" bottom="0.78"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L103"/>
  <sheetViews>
    <sheetView showGridLines="0" zoomScalePageLayoutView="0" workbookViewId="0" topLeftCell="A1">
      <selection activeCell="C1" sqref="C1:D1"/>
    </sheetView>
  </sheetViews>
  <sheetFormatPr defaultColWidth="9.140625" defaultRowHeight="12.75"/>
  <cols>
    <col min="1" max="22" width="12.7109375" style="0" customWidth="1"/>
  </cols>
  <sheetData>
    <row r="1" spans="2:8" ht="12.75">
      <c r="B1" s="13" t="s">
        <v>0</v>
      </c>
      <c r="C1" s="335"/>
      <c r="D1" s="335"/>
      <c r="H1" s="298"/>
    </row>
    <row r="2" spans="2:8" ht="12.75">
      <c r="B2" s="13" t="s">
        <v>1</v>
      </c>
      <c r="C2" s="335"/>
      <c r="D2" s="335"/>
      <c r="H2" s="298"/>
    </row>
    <row r="3" spans="2:8" ht="12.75">
      <c r="B3" s="14"/>
      <c r="C3" s="334" t="s">
        <v>359</v>
      </c>
      <c r="D3" s="334"/>
      <c r="H3" s="297"/>
    </row>
    <row r="5" spans="1:8" ht="12.75">
      <c r="A5" s="32" t="s">
        <v>102</v>
      </c>
      <c r="B5" s="32"/>
      <c r="C5" s="32"/>
      <c r="D5" s="39"/>
      <c r="E5" s="28"/>
      <c r="F5" s="28"/>
      <c r="G5" s="28"/>
      <c r="H5" s="1"/>
    </row>
    <row r="6" spans="1:12" ht="12.75">
      <c r="A6" s="30"/>
      <c r="B6" s="30"/>
      <c r="C6" s="30"/>
      <c r="D6" s="30"/>
      <c r="E6" s="1"/>
      <c r="F6" s="1"/>
      <c r="G6" s="1"/>
      <c r="H6" s="1"/>
      <c r="J6" s="38"/>
      <c r="K6" s="38"/>
      <c r="L6" s="38"/>
    </row>
    <row r="7" spans="1:12" ht="12.75">
      <c r="A7" s="1"/>
      <c r="B7" s="1"/>
      <c r="C7" s="1"/>
      <c r="D7" s="135" t="s">
        <v>84</v>
      </c>
      <c r="E7" s="27" t="s">
        <v>35</v>
      </c>
      <c r="F7" s="135" t="s">
        <v>84</v>
      </c>
      <c r="G7" s="135" t="s">
        <v>85</v>
      </c>
      <c r="H7" s="1"/>
      <c r="J7" s="38"/>
      <c r="K7" s="38"/>
      <c r="L7" s="38"/>
    </row>
    <row r="8" spans="1:12" ht="12.75">
      <c r="A8" s="1"/>
      <c r="B8" s="1"/>
      <c r="C8" s="1"/>
      <c r="D8" s="108" t="s">
        <v>88</v>
      </c>
      <c r="E8" s="108" t="s">
        <v>36</v>
      </c>
      <c r="F8" s="108" t="s">
        <v>87</v>
      </c>
      <c r="G8" s="108" t="s">
        <v>87</v>
      </c>
      <c r="H8" s="1"/>
      <c r="J8" s="38"/>
      <c r="K8" s="38"/>
      <c r="L8" s="38"/>
    </row>
    <row r="9" spans="1:12" ht="12.75">
      <c r="A9" s="336" t="s">
        <v>10</v>
      </c>
      <c r="B9" s="336"/>
      <c r="C9" s="336"/>
      <c r="D9" s="106">
        <v>49000</v>
      </c>
      <c r="E9" s="76"/>
      <c r="F9" s="115"/>
      <c r="G9" s="140"/>
      <c r="H9" s="36">
        <f>IF(G9="","",IF(G9=17150,"«- Correct!","«- Try again!"))</f>
      </c>
      <c r="J9" s="38"/>
      <c r="K9" s="38"/>
      <c r="L9" s="38"/>
    </row>
    <row r="10" spans="1:12" ht="12.75">
      <c r="A10" s="336" t="s">
        <v>8</v>
      </c>
      <c r="B10" s="336"/>
      <c r="C10" s="336"/>
      <c r="D10" s="106">
        <v>19000</v>
      </c>
      <c r="E10" s="82"/>
      <c r="F10" s="115"/>
      <c r="G10" s="130"/>
      <c r="H10" s="36">
        <f>IF(G10="","",IF(G10=4750,"«- Correct!","«- Try again!"))</f>
      </c>
      <c r="J10" s="38"/>
      <c r="K10" s="38"/>
      <c r="L10" s="38"/>
    </row>
    <row r="11" spans="1:12" ht="12.75">
      <c r="A11" s="336" t="s">
        <v>99</v>
      </c>
      <c r="B11" s="336"/>
      <c r="C11" s="336"/>
      <c r="D11" s="106">
        <v>40000</v>
      </c>
      <c r="E11" s="82"/>
      <c r="F11" s="137"/>
      <c r="G11" s="36"/>
      <c r="H11" s="36">
        <f>IF(F11="","",IF(F11=10000,"«- Correct!","«- Try again!"))</f>
      </c>
      <c r="J11" s="38"/>
      <c r="K11" s="38"/>
      <c r="L11" s="38"/>
    </row>
    <row r="12" spans="1:12" ht="12.75">
      <c r="A12" s="336" t="s">
        <v>5</v>
      </c>
      <c r="B12" s="336"/>
      <c r="C12" s="336"/>
      <c r="D12" s="106">
        <v>59000</v>
      </c>
      <c r="E12" s="82"/>
      <c r="F12" s="138"/>
      <c r="G12" s="36"/>
      <c r="H12" s="36">
        <f>IF(F12="","",IF(F12=20650,"«- Correct!","«- Try again!"))</f>
      </c>
      <c r="J12" s="38"/>
      <c r="K12" s="38"/>
      <c r="L12" s="38"/>
    </row>
    <row r="13" spans="1:12" ht="12.75">
      <c r="A13" s="336" t="s">
        <v>14</v>
      </c>
      <c r="B13" s="336"/>
      <c r="C13" s="336"/>
      <c r="D13" s="106">
        <v>2000</v>
      </c>
      <c r="E13" s="82"/>
      <c r="F13" s="138"/>
      <c r="G13" s="36"/>
      <c r="H13" s="36">
        <f>IF(F13="","",IF(F13=500,"«- Correct!","«- Try again!"))</f>
      </c>
      <c r="J13" s="38"/>
      <c r="K13" s="38"/>
      <c r="L13" s="38"/>
    </row>
    <row r="14" spans="1:12" ht="12.75">
      <c r="A14" s="336" t="s">
        <v>79</v>
      </c>
      <c r="B14" s="336"/>
      <c r="C14" s="336"/>
      <c r="D14" s="106">
        <v>23000</v>
      </c>
      <c r="E14" s="82"/>
      <c r="F14" s="137"/>
      <c r="G14" s="36"/>
      <c r="H14" s="36">
        <f>IF(F14="","",IF(F14=6900,"«- Correct!","«- Try again!"))</f>
      </c>
      <c r="J14" s="38"/>
      <c r="K14" s="38"/>
      <c r="L14" s="38"/>
    </row>
    <row r="15" spans="1:12" ht="12.75">
      <c r="A15" s="336" t="s">
        <v>80</v>
      </c>
      <c r="B15" s="336"/>
      <c r="C15" s="336"/>
      <c r="D15" s="106">
        <v>28000</v>
      </c>
      <c r="E15" s="82"/>
      <c r="F15" s="115"/>
      <c r="G15" s="130"/>
      <c r="H15" s="36">
        <f>IF(G15="","",IF(G15=9520,"«- Correct!","«- Try again!"))</f>
      </c>
      <c r="J15" s="38"/>
      <c r="K15" s="38"/>
      <c r="L15" s="38"/>
    </row>
    <row r="16" spans="1:12" ht="12.75">
      <c r="A16" s="336" t="s">
        <v>81</v>
      </c>
      <c r="B16" s="336"/>
      <c r="C16" s="336"/>
      <c r="D16" s="106">
        <v>28000</v>
      </c>
      <c r="E16" s="82"/>
      <c r="F16" s="137"/>
      <c r="G16" s="36"/>
      <c r="H16" s="36">
        <f>IF(F16="","",IF(F16=9520,"«- Correct!","«- Try again!"))</f>
      </c>
      <c r="J16" s="38"/>
      <c r="K16" s="38"/>
      <c r="L16" s="38"/>
    </row>
    <row r="17" spans="1:12" ht="12.75">
      <c r="A17" s="336" t="s">
        <v>82</v>
      </c>
      <c r="B17" s="336"/>
      <c r="C17" s="336"/>
      <c r="D17" s="106">
        <v>68000</v>
      </c>
      <c r="E17" s="82"/>
      <c r="F17" s="138"/>
      <c r="G17" s="36"/>
      <c r="H17" s="36">
        <f>IF(F17="","",IF(F17=23120,"«- Correct!","«- Try again!"))</f>
      </c>
      <c r="J17" s="38"/>
      <c r="K17" s="38"/>
      <c r="L17" s="38"/>
    </row>
    <row r="18" spans="1:12" ht="12.75">
      <c r="A18" s="336" t="s">
        <v>59</v>
      </c>
      <c r="B18" s="336"/>
      <c r="C18" s="336"/>
      <c r="D18" s="106">
        <v>21000</v>
      </c>
      <c r="E18" s="82"/>
      <c r="F18" s="138"/>
      <c r="G18" s="36"/>
      <c r="H18" s="36">
        <f>IF(F18="","",IF(F18=7350,"«- Correct!","«- Try again!"))</f>
      </c>
      <c r="J18" s="38"/>
      <c r="K18" s="38"/>
      <c r="L18" s="38"/>
    </row>
    <row r="19" spans="1:12" ht="12.75">
      <c r="A19" s="336" t="s">
        <v>13</v>
      </c>
      <c r="B19" s="336"/>
      <c r="C19" s="336"/>
      <c r="D19" s="106">
        <v>9000</v>
      </c>
      <c r="E19" s="82"/>
      <c r="F19" s="137"/>
      <c r="G19" s="36"/>
      <c r="H19" s="36">
        <f>IF(F19="","",IF(F19=3060,"«- Correct!","«- Try again!"))</f>
      </c>
      <c r="J19" s="38"/>
      <c r="K19" s="38"/>
      <c r="L19" s="38"/>
    </row>
    <row r="20" spans="1:12" ht="12.75">
      <c r="A20" s="336" t="s">
        <v>12</v>
      </c>
      <c r="B20" s="336"/>
      <c r="C20" s="336"/>
      <c r="D20" s="106">
        <v>124000</v>
      </c>
      <c r="E20" s="76"/>
      <c r="F20" s="115"/>
      <c r="G20" s="315"/>
      <c r="H20" s="36">
        <f>IF(G20="","",IF(G20=42160,"«- Correct!","«- Try again!"))</f>
      </c>
      <c r="J20" s="38"/>
      <c r="K20" s="38"/>
      <c r="L20" s="38"/>
    </row>
    <row r="21" spans="1:12" ht="12.75">
      <c r="A21" s="336" t="s">
        <v>83</v>
      </c>
      <c r="B21" s="336"/>
      <c r="C21" s="336"/>
      <c r="D21" s="106">
        <v>30000</v>
      </c>
      <c r="E21" s="17" t="s">
        <v>110</v>
      </c>
      <c r="F21" s="115"/>
      <c r="G21" s="125"/>
      <c r="H21" s="36">
        <f>IF(G21="","",IF(G21=7530,"«- Correct!","«- Try again!"))</f>
      </c>
      <c r="J21" s="38"/>
      <c r="K21" s="38"/>
      <c r="L21" s="38"/>
    </row>
    <row r="22" spans="1:12" ht="12.75">
      <c r="A22" s="336" t="s">
        <v>43</v>
      </c>
      <c r="B22" s="336"/>
      <c r="C22" s="336"/>
      <c r="D22" s="1"/>
      <c r="E22" s="34" t="s">
        <v>109</v>
      </c>
      <c r="F22" s="139"/>
      <c r="G22" s="37"/>
      <c r="H22" s="314">
        <f>IF(F22="","",IF(F22=10,"«- Correct!","«- Try again!"))</f>
      </c>
      <c r="J22" s="38"/>
      <c r="K22" s="38"/>
      <c r="L22" s="38"/>
    </row>
    <row r="23" spans="1:12" ht="13.5" thickBot="1">
      <c r="A23" s="336" t="s">
        <v>77</v>
      </c>
      <c r="B23" s="336"/>
      <c r="C23" s="336"/>
      <c r="D23" s="1"/>
      <c r="E23" s="1"/>
      <c r="F23" s="127"/>
      <c r="G23" s="141"/>
      <c r="H23" s="12"/>
      <c r="J23" s="38"/>
      <c r="K23" s="38"/>
      <c r="L23" s="38"/>
    </row>
    <row r="24" spans="1:8" ht="13.5" thickTop="1">
      <c r="A24" s="1"/>
      <c r="B24" s="1"/>
      <c r="C24" s="1"/>
      <c r="D24" s="1"/>
      <c r="E24" s="1"/>
      <c r="F24" s="45">
        <f>IF(F23="","",IF(F23=81110,"Correct!","Try again!"))</f>
      </c>
      <c r="G24" s="45">
        <f>IF(G23="","",IF(G23=81110,"Correct!","Try again!"))</f>
      </c>
      <c r="H24" s="1"/>
    </row>
    <row r="26" spans="1:7" ht="12.75">
      <c r="A26" s="332" t="s">
        <v>104</v>
      </c>
      <c r="B26" s="332"/>
      <c r="C26" s="332"/>
      <c r="D26" s="116"/>
      <c r="E26" s="27" t="s">
        <v>35</v>
      </c>
      <c r="F26" s="116"/>
      <c r="G26" s="1"/>
    </row>
    <row r="27" spans="1:7" ht="12.75">
      <c r="A27" s="344"/>
      <c r="B27" s="344"/>
      <c r="C27" s="344"/>
      <c r="D27" s="164" t="s">
        <v>88</v>
      </c>
      <c r="E27" s="108" t="s">
        <v>36</v>
      </c>
      <c r="F27" s="164" t="s">
        <v>108</v>
      </c>
      <c r="G27" s="1"/>
    </row>
    <row r="28" spans="1:7" ht="12.75">
      <c r="A28" s="336" t="s">
        <v>291</v>
      </c>
      <c r="B28" s="336"/>
      <c r="C28" s="336"/>
      <c r="D28" s="142"/>
      <c r="E28" s="83"/>
      <c r="F28" s="142"/>
      <c r="G28" s="36">
        <f>IF(F28="","",IF(F28=-5120,"«- Correct!","«- Try again!"))</f>
      </c>
    </row>
    <row r="29" spans="1:7" ht="12.75">
      <c r="A29" s="336" t="s">
        <v>105</v>
      </c>
      <c r="B29" s="336"/>
      <c r="C29" s="336"/>
      <c r="D29" s="125"/>
      <c r="E29" s="77"/>
      <c r="F29" s="125"/>
      <c r="G29" s="36">
        <f>IF(F29="","",IF(F29=42160,"«- Correct!","«- Try again!"))</f>
      </c>
    </row>
    <row r="30" spans="1:7" ht="12.75">
      <c r="A30" s="336" t="s">
        <v>325</v>
      </c>
      <c r="B30" s="336"/>
      <c r="C30" s="336"/>
      <c r="D30" s="106"/>
      <c r="E30" s="8"/>
      <c r="F30" s="106"/>
      <c r="G30" s="1"/>
    </row>
    <row r="31" spans="1:7" ht="12.75">
      <c r="A31" s="336" t="s">
        <v>106</v>
      </c>
      <c r="B31" s="336"/>
      <c r="C31" s="336"/>
      <c r="D31" s="142"/>
      <c r="E31" s="83"/>
      <c r="F31" s="142"/>
      <c r="G31" s="36">
        <f>IF(F31="","",IF(F31=-23120,"«- Correct!","«- Try again!"))</f>
      </c>
    </row>
    <row r="32" spans="1:7" ht="12.75">
      <c r="A32" s="336" t="s">
        <v>27</v>
      </c>
      <c r="B32" s="336"/>
      <c r="C32" s="336"/>
      <c r="D32" s="139"/>
      <c r="E32" s="77"/>
      <c r="F32" s="139"/>
      <c r="G32" s="36">
        <f>IF(F32="","",IF(F32=-3060,"«- Correct!","«- Try again!"))</f>
      </c>
    </row>
    <row r="33" spans="1:7" ht="13.5" thickBot="1">
      <c r="A33" s="336" t="s">
        <v>305</v>
      </c>
      <c r="B33" s="336"/>
      <c r="C33" s="336"/>
      <c r="D33" s="127"/>
      <c r="E33" s="8"/>
      <c r="F33" s="125"/>
      <c r="G33" s="36">
        <f>IF(F33="","",IF(F33=10860,"«- Correct!","«- Try again!"))</f>
      </c>
    </row>
    <row r="34" spans="1:7" ht="13.5" thickTop="1">
      <c r="A34" s="336"/>
      <c r="B34" s="336"/>
      <c r="C34" s="336"/>
      <c r="D34" s="106"/>
      <c r="E34" s="316"/>
      <c r="F34" s="106"/>
      <c r="G34" s="1"/>
    </row>
    <row r="35" spans="1:7" ht="13.5" thickBot="1">
      <c r="A35" s="336" t="s">
        <v>306</v>
      </c>
      <c r="B35" s="336"/>
      <c r="C35" s="336"/>
      <c r="D35" s="143"/>
      <c r="E35" s="77"/>
      <c r="F35" s="139"/>
      <c r="G35" s="36">
        <f>IF(F35="","",IF(F35=10850,"«- Correct!","«- Try again!"))</f>
      </c>
    </row>
    <row r="36" spans="1:7" ht="13.5" thickTop="1">
      <c r="A36" s="336" t="s">
        <v>107</v>
      </c>
      <c r="B36" s="336"/>
      <c r="C36" s="336"/>
      <c r="D36" s="1"/>
      <c r="E36" s="12"/>
      <c r="F36" s="115"/>
      <c r="G36" s="1"/>
    </row>
    <row r="37" spans="1:7" ht="13.5" thickBot="1">
      <c r="A37" s="336" t="s">
        <v>43</v>
      </c>
      <c r="B37" s="336"/>
      <c r="C37" s="336"/>
      <c r="D37" s="1"/>
      <c r="E37" s="1"/>
      <c r="F37" s="143"/>
      <c r="G37" s="36">
        <f>IF(F37="","",IF(F37=10,"«- Correct!","«- Try again!"))</f>
      </c>
    </row>
    <row r="38" spans="1:7" ht="13.5" thickTop="1">
      <c r="A38" s="1"/>
      <c r="B38" s="1"/>
      <c r="C38" s="1"/>
      <c r="D38" s="1"/>
      <c r="E38" s="1"/>
      <c r="F38" s="1"/>
      <c r="G38" s="1"/>
    </row>
    <row r="40" spans="1:7" ht="12.75">
      <c r="A40" s="32" t="s">
        <v>111</v>
      </c>
      <c r="B40" s="32"/>
      <c r="C40" s="32"/>
      <c r="D40" s="28"/>
      <c r="E40" s="28"/>
      <c r="F40" s="28"/>
      <c r="G40" s="1"/>
    </row>
    <row r="41" spans="1:7" ht="12.75">
      <c r="A41" s="1"/>
      <c r="B41" s="1"/>
      <c r="C41" s="1"/>
      <c r="D41" s="1"/>
      <c r="E41" s="1"/>
      <c r="F41" s="1"/>
      <c r="G41" s="1"/>
    </row>
    <row r="42" spans="1:7" ht="12.75">
      <c r="A42" s="342" t="s">
        <v>47</v>
      </c>
      <c r="B42" s="342"/>
      <c r="C42" s="342"/>
      <c r="D42" s="342"/>
      <c r="E42" s="342"/>
      <c r="F42" s="342"/>
      <c r="G42" s="1"/>
    </row>
    <row r="43" spans="1:7" ht="12.75">
      <c r="A43" s="342" t="s">
        <v>262</v>
      </c>
      <c r="B43" s="342"/>
      <c r="C43" s="342"/>
      <c r="D43" s="342"/>
      <c r="E43" s="342"/>
      <c r="F43" s="342"/>
      <c r="G43" s="1"/>
    </row>
    <row r="44" spans="1:7" ht="12.75">
      <c r="A44" s="1"/>
      <c r="B44" s="1"/>
      <c r="C44" s="1"/>
      <c r="D44" s="1"/>
      <c r="E44" s="1"/>
      <c r="F44" s="1"/>
      <c r="G44" s="1"/>
    </row>
    <row r="45" spans="1:7" ht="12.75">
      <c r="A45" s="1"/>
      <c r="B45" s="1"/>
      <c r="C45" s="1"/>
      <c r="D45" s="40" t="s">
        <v>125</v>
      </c>
      <c r="E45" s="27" t="s">
        <v>35</v>
      </c>
      <c r="F45" s="40" t="s">
        <v>119</v>
      </c>
      <c r="G45" s="1"/>
    </row>
    <row r="46" spans="1:7" ht="12.75">
      <c r="A46" s="1"/>
      <c r="B46" s="1"/>
      <c r="C46" s="1"/>
      <c r="D46" s="108" t="s">
        <v>108</v>
      </c>
      <c r="E46" s="108" t="s">
        <v>36</v>
      </c>
      <c r="F46" s="108" t="s">
        <v>120</v>
      </c>
      <c r="G46" s="1"/>
    </row>
    <row r="47" spans="1:7" ht="12.75">
      <c r="A47" s="336" t="s">
        <v>12</v>
      </c>
      <c r="B47" s="336"/>
      <c r="C47" s="336"/>
      <c r="D47" s="144"/>
      <c r="E47" s="148"/>
      <c r="F47" s="149"/>
      <c r="G47" s="36"/>
    </row>
    <row r="48" spans="1:7" ht="12.75">
      <c r="A48" s="336" t="s">
        <v>52</v>
      </c>
      <c r="B48" s="336"/>
      <c r="C48" s="336"/>
      <c r="D48" s="145"/>
      <c r="E48" s="150"/>
      <c r="F48" s="151"/>
      <c r="G48" s="36"/>
    </row>
    <row r="49" spans="1:7" ht="12.75">
      <c r="A49" s="336" t="s">
        <v>53</v>
      </c>
      <c r="B49" s="336"/>
      <c r="C49" s="336"/>
      <c r="D49" s="144"/>
      <c r="E49" s="152"/>
      <c r="F49" s="149"/>
      <c r="G49" s="36"/>
    </row>
    <row r="50" spans="1:7" ht="12.75">
      <c r="A50" s="336" t="s">
        <v>14</v>
      </c>
      <c r="B50" s="336"/>
      <c r="C50" s="336"/>
      <c r="D50" s="140"/>
      <c r="E50" s="153"/>
      <c r="F50" s="154"/>
      <c r="G50" s="36"/>
    </row>
    <row r="51" spans="1:7" ht="12.75">
      <c r="A51" s="336" t="s">
        <v>13</v>
      </c>
      <c r="B51" s="336"/>
      <c r="C51" s="336"/>
      <c r="D51" s="130"/>
      <c r="E51" s="155"/>
      <c r="F51" s="156"/>
      <c r="G51" s="36"/>
    </row>
    <row r="52" spans="1:7" ht="12.75">
      <c r="A52" s="336" t="s">
        <v>100</v>
      </c>
      <c r="B52" s="336"/>
      <c r="C52" s="336"/>
      <c r="D52" s="146"/>
      <c r="E52" s="157"/>
      <c r="F52" s="158"/>
      <c r="G52" s="36"/>
    </row>
    <row r="53" spans="1:7" ht="12.75">
      <c r="A53" s="336" t="s">
        <v>55</v>
      </c>
      <c r="B53" s="336"/>
      <c r="C53" s="336"/>
      <c r="D53" s="146"/>
      <c r="E53" s="157"/>
      <c r="F53" s="158"/>
      <c r="G53" s="36"/>
    </row>
    <row r="54" spans="1:7" ht="12.75">
      <c r="A54" s="336" t="s">
        <v>43</v>
      </c>
      <c r="B54" s="336"/>
      <c r="C54" s="336"/>
      <c r="D54" s="130"/>
      <c r="E54" s="155"/>
      <c r="F54" s="156"/>
      <c r="G54" s="36"/>
    </row>
    <row r="55" spans="1:7" ht="13.5" thickBot="1">
      <c r="A55" s="336" t="s">
        <v>56</v>
      </c>
      <c r="B55" s="336"/>
      <c r="C55" s="336"/>
      <c r="D55" s="147"/>
      <c r="E55" s="152"/>
      <c r="F55" s="159"/>
      <c r="G55" s="36"/>
    </row>
    <row r="56" spans="1:7" ht="13.5" thickTop="1">
      <c r="A56" s="1"/>
      <c r="B56" s="1"/>
      <c r="C56" s="1"/>
      <c r="D56" s="45">
        <f>IF(D55="","",IF(D55=89090,"Correct!","Try again!"))</f>
      </c>
      <c r="E56" s="1"/>
      <c r="F56" s="45">
        <f>IF(F55="","",IF(F55=59740.3,"Correct!","Try again!"))</f>
      </c>
      <c r="G56" s="1"/>
    </row>
    <row r="58" spans="1:7" ht="12.75">
      <c r="A58" s="342" t="s">
        <v>66</v>
      </c>
      <c r="B58" s="342"/>
      <c r="C58" s="342"/>
      <c r="D58" s="342"/>
      <c r="E58" s="342"/>
      <c r="F58" s="342"/>
      <c r="G58" s="1"/>
    </row>
    <row r="59" spans="1:7" ht="12.75">
      <c r="A59" s="342" t="s">
        <v>262</v>
      </c>
      <c r="B59" s="342"/>
      <c r="C59" s="342"/>
      <c r="D59" s="342"/>
      <c r="E59" s="342"/>
      <c r="F59" s="342"/>
      <c r="G59" s="1"/>
    </row>
    <row r="60" spans="1:7" ht="12.75">
      <c r="A60" s="19"/>
      <c r="B60" s="19"/>
      <c r="C60" s="19"/>
      <c r="D60" s="19"/>
      <c r="E60" s="19"/>
      <c r="F60" s="19"/>
      <c r="G60" s="1"/>
    </row>
    <row r="61" spans="1:7" ht="12.75">
      <c r="A61" s="1"/>
      <c r="B61" s="1"/>
      <c r="C61" s="1"/>
      <c r="D61" s="40" t="s">
        <v>125</v>
      </c>
      <c r="E61" s="27" t="s">
        <v>35</v>
      </c>
      <c r="F61" s="40" t="s">
        <v>119</v>
      </c>
      <c r="G61" s="1"/>
    </row>
    <row r="62" spans="1:7" ht="12.75">
      <c r="A62" s="1"/>
      <c r="B62" s="1"/>
      <c r="C62" s="1"/>
      <c r="D62" s="108" t="s">
        <v>108</v>
      </c>
      <c r="E62" s="108" t="s">
        <v>36</v>
      </c>
      <c r="F62" s="108" t="s">
        <v>120</v>
      </c>
      <c r="G62" s="1"/>
    </row>
    <row r="63" spans="1:7" ht="12.75">
      <c r="A63" s="336" t="s">
        <v>298</v>
      </c>
      <c r="B63" s="336"/>
      <c r="C63" s="336"/>
      <c r="D63" s="106">
        <v>135530</v>
      </c>
      <c r="E63" s="7" t="s">
        <v>103</v>
      </c>
      <c r="F63" s="160">
        <v>70421</v>
      </c>
      <c r="G63" s="1"/>
    </row>
    <row r="64" spans="1:7" ht="12.75">
      <c r="A64" s="336" t="s">
        <v>56</v>
      </c>
      <c r="B64" s="336"/>
      <c r="C64" s="336"/>
      <c r="D64" s="142"/>
      <c r="E64" s="7" t="s">
        <v>121</v>
      </c>
      <c r="F64" s="79"/>
      <c r="G64" s="36"/>
    </row>
    <row r="65" spans="1:7" ht="12.75">
      <c r="A65" s="336" t="s">
        <v>72</v>
      </c>
      <c r="B65" s="336"/>
      <c r="C65" s="336"/>
      <c r="D65" s="125"/>
      <c r="E65" s="155"/>
      <c r="F65" s="80"/>
      <c r="G65" s="36"/>
    </row>
    <row r="66" spans="1:7" ht="13.5" thickBot="1">
      <c r="A66" s="336" t="s">
        <v>279</v>
      </c>
      <c r="B66" s="336"/>
      <c r="C66" s="336"/>
      <c r="D66" s="127"/>
      <c r="E66" s="1"/>
      <c r="F66" s="75"/>
      <c r="G66" s="36"/>
    </row>
    <row r="67" spans="1:7" ht="13.5" thickTop="1">
      <c r="A67" s="1"/>
      <c r="B67" s="1"/>
      <c r="C67" s="1"/>
      <c r="D67" s="45">
        <f>IF(D66="","",IF(D66=196620,"Correct!","Try again!"))</f>
      </c>
      <c r="E67" s="1"/>
      <c r="F67" s="45">
        <f>IF(F66="","",IF(F66=110841.3,"Correct!","Try again!"))</f>
      </c>
      <c r="G67" s="1"/>
    </row>
    <row r="69" spans="1:7" ht="12.75">
      <c r="A69" s="342" t="s">
        <v>58</v>
      </c>
      <c r="B69" s="342"/>
      <c r="C69" s="342"/>
      <c r="D69" s="342"/>
      <c r="E69" s="342"/>
      <c r="F69" s="342"/>
      <c r="G69" s="1"/>
    </row>
    <row r="70" spans="1:7" ht="12.75">
      <c r="A70" s="345" t="s">
        <v>263</v>
      </c>
      <c r="B70" s="345"/>
      <c r="C70" s="345"/>
      <c r="D70" s="345"/>
      <c r="E70" s="345"/>
      <c r="F70" s="345"/>
      <c r="G70" s="1"/>
    </row>
    <row r="71" spans="1:7" ht="12.75">
      <c r="A71" s="42"/>
      <c r="B71" s="42"/>
      <c r="C71" s="42"/>
      <c r="D71" s="1"/>
      <c r="E71" s="1"/>
      <c r="F71" s="1"/>
      <c r="G71" s="1"/>
    </row>
    <row r="72" spans="1:7" ht="12.75">
      <c r="A72" s="1"/>
      <c r="B72" s="1"/>
      <c r="C72" s="1"/>
      <c r="D72" s="40" t="s">
        <v>125</v>
      </c>
      <c r="E72" s="27" t="s">
        <v>35</v>
      </c>
      <c r="F72" s="40" t="s">
        <v>119</v>
      </c>
      <c r="G72" s="1"/>
    </row>
    <row r="73" spans="1:7" ht="12.75">
      <c r="A73" s="1"/>
      <c r="B73" s="1"/>
      <c r="C73" s="1"/>
      <c r="D73" s="108" t="s">
        <v>108</v>
      </c>
      <c r="E73" s="108" t="s">
        <v>36</v>
      </c>
      <c r="F73" s="108" t="s">
        <v>120</v>
      </c>
      <c r="G73" s="1"/>
    </row>
    <row r="74" spans="1:7" ht="12.75">
      <c r="A74" s="336" t="s">
        <v>5</v>
      </c>
      <c r="B74" s="336"/>
      <c r="C74" s="336"/>
      <c r="D74" s="130"/>
      <c r="E74" s="155"/>
      <c r="F74" s="80"/>
      <c r="G74" s="22"/>
    </row>
    <row r="75" spans="1:7" ht="12.75">
      <c r="A75" s="336" t="s">
        <v>59</v>
      </c>
      <c r="B75" s="336"/>
      <c r="C75" s="336"/>
      <c r="D75" s="146"/>
      <c r="E75" s="157"/>
      <c r="F75" s="81"/>
      <c r="G75" s="22"/>
    </row>
    <row r="76" spans="1:7" ht="12.75">
      <c r="A76" s="336" t="s">
        <v>60</v>
      </c>
      <c r="B76" s="336"/>
      <c r="C76" s="336"/>
      <c r="D76" s="146"/>
      <c r="E76" s="157"/>
      <c r="F76" s="81"/>
      <c r="G76" s="22"/>
    </row>
    <row r="77" spans="1:7" ht="12.75">
      <c r="A77" s="336" t="s">
        <v>99</v>
      </c>
      <c r="B77" s="336"/>
      <c r="C77" s="336"/>
      <c r="D77" s="146"/>
      <c r="E77" s="157"/>
      <c r="F77" s="81"/>
      <c r="G77" s="22"/>
    </row>
    <row r="78" spans="1:7" ht="12.75">
      <c r="A78" s="336" t="s">
        <v>8</v>
      </c>
      <c r="B78" s="336"/>
      <c r="C78" s="336"/>
      <c r="D78" s="130"/>
      <c r="E78" s="155"/>
      <c r="F78" s="80"/>
      <c r="G78" s="22"/>
    </row>
    <row r="79" spans="1:7" ht="13.5" thickBot="1">
      <c r="A79" s="336" t="s">
        <v>77</v>
      </c>
      <c r="B79" s="336"/>
      <c r="C79" s="336"/>
      <c r="D79" s="147"/>
      <c r="E79" s="152"/>
      <c r="F79" s="159"/>
      <c r="G79" s="22"/>
    </row>
    <row r="80" spans="1:7" ht="13.5" thickTop="1">
      <c r="A80" s="336"/>
      <c r="B80" s="336"/>
      <c r="C80" s="336"/>
      <c r="D80" s="115"/>
      <c r="E80" s="152"/>
      <c r="F80" s="152"/>
      <c r="G80" s="22"/>
    </row>
    <row r="81" spans="1:7" ht="12.75">
      <c r="A81" s="336" t="s">
        <v>10</v>
      </c>
      <c r="B81" s="336"/>
      <c r="C81" s="336"/>
      <c r="D81" s="130"/>
      <c r="E81" s="155"/>
      <c r="F81" s="80"/>
      <c r="G81" s="22"/>
    </row>
    <row r="82" spans="1:7" ht="12.75">
      <c r="A82" s="336" t="s">
        <v>112</v>
      </c>
      <c r="B82" s="336"/>
      <c r="C82" s="336"/>
      <c r="D82" s="126"/>
      <c r="E82" s="157"/>
      <c r="F82" s="81"/>
      <c r="G82" s="22"/>
    </row>
    <row r="83" spans="1:7" ht="12.75">
      <c r="A83" s="336" t="s">
        <v>11</v>
      </c>
      <c r="B83" s="336"/>
      <c r="C83" s="336"/>
      <c r="D83" s="126"/>
      <c r="E83" s="155"/>
      <c r="F83" s="81"/>
      <c r="G83" s="22"/>
    </row>
    <row r="84" spans="1:7" ht="12.75">
      <c r="A84" s="336" t="s">
        <v>113</v>
      </c>
      <c r="B84" s="336"/>
      <c r="C84" s="336"/>
      <c r="D84" s="140"/>
      <c r="E84" s="7" t="s">
        <v>121</v>
      </c>
      <c r="F84" s="79"/>
      <c r="G84" s="22"/>
    </row>
    <row r="85" spans="1:7" ht="12.75">
      <c r="A85" s="336" t="s">
        <v>114</v>
      </c>
      <c r="B85" s="336"/>
      <c r="C85" s="336"/>
      <c r="D85" s="115"/>
      <c r="E85" s="44" t="s">
        <v>122</v>
      </c>
      <c r="F85" s="80"/>
      <c r="G85" s="22"/>
    </row>
    <row r="86" spans="1:7" ht="13.5" thickBot="1">
      <c r="A86" s="336" t="s">
        <v>77</v>
      </c>
      <c r="B86" s="336"/>
      <c r="C86" s="336"/>
      <c r="D86" s="147"/>
      <c r="E86" s="1"/>
      <c r="F86" s="159"/>
      <c r="G86" s="22"/>
    </row>
    <row r="87" spans="1:7" ht="13.5" thickTop="1">
      <c r="A87" s="336"/>
      <c r="B87" s="336"/>
      <c r="C87" s="336"/>
      <c r="D87" s="45">
        <f>IF(D86="","",IF(D86=374770,"Correct!","Try again!"))</f>
      </c>
      <c r="E87" s="1"/>
      <c r="F87" s="45">
        <f>IF(F86="","",IF(F86=243600.5,"Correct!","Try again!"))</f>
      </c>
      <c r="G87" s="22"/>
    </row>
    <row r="88" spans="1:7" ht="12.75">
      <c r="A88" s="332" t="s">
        <v>115</v>
      </c>
      <c r="B88" s="332"/>
      <c r="C88" s="332"/>
      <c r="D88" s="1"/>
      <c r="E88" s="1"/>
      <c r="F88" s="1"/>
      <c r="G88" s="1"/>
    </row>
    <row r="89" spans="1:7" ht="12.75">
      <c r="A89" s="336"/>
      <c r="B89" s="336"/>
      <c r="C89" s="336"/>
      <c r="D89" s="40" t="s">
        <v>125</v>
      </c>
      <c r="E89" s="27" t="s">
        <v>35</v>
      </c>
      <c r="F89" s="40" t="s">
        <v>119</v>
      </c>
      <c r="G89" s="1"/>
    </row>
    <row r="90" spans="1:7" ht="12.75">
      <c r="A90" s="336"/>
      <c r="B90" s="336"/>
      <c r="C90" s="336"/>
      <c r="D90" s="108" t="s">
        <v>108</v>
      </c>
      <c r="E90" s="108" t="s">
        <v>36</v>
      </c>
      <c r="F90" s="108" t="s">
        <v>120</v>
      </c>
      <c r="G90" s="1"/>
    </row>
    <row r="91" spans="1:9" ht="12.75">
      <c r="A91" s="336" t="s">
        <v>282</v>
      </c>
      <c r="B91" s="336"/>
      <c r="C91" s="336"/>
      <c r="D91" s="130"/>
      <c r="E91" s="161"/>
      <c r="F91" s="80"/>
      <c r="G91" s="36">
        <f>IF(F91="","",IF(F91=129871,"«- Correct!","«- Try again!"))</f>
      </c>
      <c r="H91" s="38"/>
      <c r="I91" s="38"/>
    </row>
    <row r="92" spans="1:9" ht="12.75">
      <c r="A92" s="336" t="s">
        <v>116</v>
      </c>
      <c r="B92" s="336"/>
      <c r="C92" s="336"/>
      <c r="D92" s="115"/>
      <c r="E92" s="1"/>
      <c r="F92" s="1"/>
      <c r="G92" s="1"/>
      <c r="H92" s="38"/>
      <c r="I92" s="38"/>
    </row>
    <row r="93" spans="1:9" ht="12.75">
      <c r="A93" s="336" t="s">
        <v>117</v>
      </c>
      <c r="B93" s="336"/>
      <c r="C93" s="336"/>
      <c r="D93" s="140"/>
      <c r="E93" s="7" t="s">
        <v>123</v>
      </c>
      <c r="F93" s="79"/>
      <c r="G93" s="36">
        <f>IF(F93="","",IF(F93=59740.3,"«- Correct!","«- Try again!"))</f>
      </c>
      <c r="H93" s="38"/>
      <c r="I93" s="38"/>
    </row>
    <row r="94" spans="1:9" ht="12.75">
      <c r="A94" s="336" t="s">
        <v>118</v>
      </c>
      <c r="B94" s="336"/>
      <c r="C94" s="336"/>
      <c r="D94" s="125"/>
      <c r="E94" s="161"/>
      <c r="F94" s="80"/>
      <c r="G94" s="36">
        <f>IF(F94="","",IF(F94=-19320,"«- Correct!","«- Try again!"))</f>
      </c>
      <c r="H94" s="38"/>
      <c r="I94" s="38"/>
    </row>
    <row r="95" spans="1:9" ht="13.5" thickBot="1">
      <c r="A95" s="336" t="s">
        <v>284</v>
      </c>
      <c r="B95" s="336"/>
      <c r="C95" s="336"/>
      <c r="D95" s="147"/>
      <c r="E95" s="1"/>
      <c r="F95" s="162"/>
      <c r="G95" s="36">
        <f>IF(F95="","",IF(F95=170291.3,"«- Correct!","«- Try again!"))</f>
      </c>
      <c r="H95" s="38"/>
      <c r="I95" s="38"/>
    </row>
    <row r="96" spans="1:9" ht="13.5" thickTop="1">
      <c r="A96" s="336"/>
      <c r="B96" s="336"/>
      <c r="C96" s="336"/>
      <c r="D96" s="115"/>
      <c r="E96" s="1"/>
      <c r="F96" s="152"/>
      <c r="G96" s="1"/>
      <c r="H96" s="38"/>
      <c r="I96" s="38"/>
    </row>
    <row r="97" spans="1:9" ht="13.5" thickBot="1">
      <c r="A97" s="336" t="s">
        <v>307</v>
      </c>
      <c r="B97" s="336"/>
      <c r="C97" s="336"/>
      <c r="D97" s="165"/>
      <c r="E97" s="161"/>
      <c r="F97" s="78"/>
      <c r="G97" s="36">
        <f>IF(F97="","",IF(F97=160303,"«- Correct!","«- Try again!"))</f>
      </c>
      <c r="H97" s="38"/>
      <c r="I97" s="38"/>
    </row>
    <row r="98" spans="1:9" ht="13.5" thickTop="1">
      <c r="A98" s="336" t="s">
        <v>256</v>
      </c>
      <c r="B98" s="336"/>
      <c r="C98" s="336"/>
      <c r="D98" s="1"/>
      <c r="E98" s="1"/>
      <c r="F98" s="163"/>
      <c r="G98" s="36">
        <f>IF(F98="","",IF(F98=9988.3,"«- Correct!","«- Try again!"))</f>
      </c>
      <c r="H98" s="38"/>
      <c r="I98" s="38"/>
    </row>
    <row r="99" spans="1:9" ht="12.75">
      <c r="A99" s="336" t="s">
        <v>308</v>
      </c>
      <c r="B99" s="336"/>
      <c r="C99" s="336"/>
      <c r="D99" s="1"/>
      <c r="E99" s="1"/>
      <c r="F99" s="160">
        <f>-36950</f>
        <v>-36950</v>
      </c>
      <c r="G99" s="1"/>
      <c r="H99" s="38"/>
      <c r="I99" s="38"/>
    </row>
    <row r="100" spans="1:9" ht="12.75">
      <c r="A100" s="336" t="s">
        <v>124</v>
      </c>
      <c r="B100" s="336"/>
      <c r="C100" s="336"/>
      <c r="D100" s="1"/>
      <c r="E100" s="1"/>
      <c r="F100" s="152"/>
      <c r="G100" s="1"/>
      <c r="H100" s="38"/>
      <c r="I100" s="38"/>
    </row>
    <row r="101" spans="1:9" ht="13.5" thickBot="1">
      <c r="A101" s="336" t="s">
        <v>309</v>
      </c>
      <c r="B101" s="336"/>
      <c r="C101" s="336"/>
      <c r="D101" s="1"/>
      <c r="E101" s="1"/>
      <c r="F101" s="75"/>
      <c r="G101" s="36">
        <f>IF(F101="","",IF(F101=-26961.7,"«- Correct!","«- Try again!"))</f>
      </c>
      <c r="H101" s="38"/>
      <c r="I101" s="38"/>
    </row>
    <row r="102" spans="1:7" ht="13.5" thickTop="1">
      <c r="A102" s="336" t="s">
        <v>124</v>
      </c>
      <c r="B102" s="336"/>
      <c r="C102" s="336"/>
      <c r="D102" s="1"/>
      <c r="E102" s="1"/>
      <c r="F102" s="1"/>
      <c r="G102" s="1"/>
    </row>
    <row r="103" spans="1:7" ht="12.75">
      <c r="A103" s="1"/>
      <c r="B103" s="1"/>
      <c r="C103" s="1"/>
      <c r="D103" s="1"/>
      <c r="E103" s="1"/>
      <c r="F103" s="1"/>
      <c r="G103" s="1"/>
    </row>
  </sheetData>
  <sheetProtection password="C690" sheet="1" objects="1" scenarios="1" selectLockedCells="1"/>
  <mergeCells count="78">
    <mergeCell ref="A59:F59"/>
    <mergeCell ref="A58:F58"/>
    <mergeCell ref="A70:F70"/>
    <mergeCell ref="A69:F69"/>
    <mergeCell ref="A16:C16"/>
    <mergeCell ref="C3:D3"/>
    <mergeCell ref="A43:F43"/>
    <mergeCell ref="A42:F42"/>
    <mergeCell ref="A15:C15"/>
    <mergeCell ref="A14:C14"/>
    <mergeCell ref="A13:C13"/>
    <mergeCell ref="A26:C26"/>
    <mergeCell ref="C2:D2"/>
    <mergeCell ref="C1:D1"/>
    <mergeCell ref="A23:C23"/>
    <mergeCell ref="A22:C22"/>
    <mergeCell ref="A21:C21"/>
    <mergeCell ref="A20:C20"/>
    <mergeCell ref="A19:C19"/>
    <mergeCell ref="A18:C18"/>
    <mergeCell ref="A17:C17"/>
    <mergeCell ref="A49:C49"/>
    <mergeCell ref="A9:C9"/>
    <mergeCell ref="A37:C37"/>
    <mergeCell ref="A36:C36"/>
    <mergeCell ref="A35:C35"/>
    <mergeCell ref="A34:C34"/>
    <mergeCell ref="A33:C33"/>
    <mergeCell ref="A32:C32"/>
    <mergeCell ref="A28:C28"/>
    <mergeCell ref="A27:C27"/>
    <mergeCell ref="A53:C53"/>
    <mergeCell ref="A12:C12"/>
    <mergeCell ref="A11:C11"/>
    <mergeCell ref="A10:C10"/>
    <mergeCell ref="A52:C52"/>
    <mergeCell ref="A51:C51"/>
    <mergeCell ref="A50:C50"/>
    <mergeCell ref="A31:C31"/>
    <mergeCell ref="A30:C30"/>
    <mergeCell ref="A29:C29"/>
    <mergeCell ref="A98:C98"/>
    <mergeCell ref="A97:C97"/>
    <mergeCell ref="A48:C48"/>
    <mergeCell ref="A47:C47"/>
    <mergeCell ref="A66:C66"/>
    <mergeCell ref="A65:C65"/>
    <mergeCell ref="A64:C64"/>
    <mergeCell ref="A63:C63"/>
    <mergeCell ref="A55:C55"/>
    <mergeCell ref="A54:C54"/>
    <mergeCell ref="A102:C102"/>
    <mergeCell ref="A101:C101"/>
    <mergeCell ref="A100:C100"/>
    <mergeCell ref="A99:C99"/>
    <mergeCell ref="A86:C86"/>
    <mergeCell ref="A85:C85"/>
    <mergeCell ref="A96:C96"/>
    <mergeCell ref="A95:C95"/>
    <mergeCell ref="A94:C94"/>
    <mergeCell ref="A93:C93"/>
    <mergeCell ref="A92:C92"/>
    <mergeCell ref="A91:C91"/>
    <mergeCell ref="A90:C90"/>
    <mergeCell ref="A89:C89"/>
    <mergeCell ref="A88:C88"/>
    <mergeCell ref="A87:C87"/>
    <mergeCell ref="A74:C74"/>
    <mergeCell ref="A84:C84"/>
    <mergeCell ref="A83:C83"/>
    <mergeCell ref="A82:C82"/>
    <mergeCell ref="A81:C81"/>
    <mergeCell ref="A80:C80"/>
    <mergeCell ref="A79:C79"/>
    <mergeCell ref="A78:C78"/>
    <mergeCell ref="A77:C77"/>
    <mergeCell ref="A76:C76"/>
    <mergeCell ref="A75:C75"/>
  </mergeCells>
  <printOptions horizontalCentered="1"/>
  <pageMargins left="0.4" right="0.44" top="0.49" bottom="0.45" header="0.5" footer="0.5"/>
  <pageSetup horizontalDpi="300" verticalDpi="300" orientation="portrait" scale="90" r:id="rId3"/>
  <rowBreaks count="1" manualBreakCount="1">
    <brk id="57" max="255" man="1"/>
  </rowBreaks>
  <legacyDrawing r:id="rId2"/>
</worksheet>
</file>

<file path=xl/worksheets/sheet6.xml><?xml version="1.0" encoding="utf-8"?>
<worksheet xmlns="http://schemas.openxmlformats.org/spreadsheetml/2006/main" xmlns:r="http://schemas.openxmlformats.org/officeDocument/2006/relationships">
  <dimension ref="A1:G74"/>
  <sheetViews>
    <sheetView showGridLines="0" zoomScalePageLayoutView="0" workbookViewId="0" topLeftCell="A1">
      <selection activeCell="I6" sqref="I6"/>
    </sheetView>
  </sheetViews>
  <sheetFormatPr defaultColWidth="9.140625" defaultRowHeight="12.75"/>
  <cols>
    <col min="1" max="6" width="12.7109375" style="0" customWidth="1"/>
    <col min="7" max="7" width="2.7109375" style="0" customWidth="1"/>
    <col min="8" max="24" width="12.7109375" style="0" customWidth="1"/>
  </cols>
  <sheetData>
    <row r="1" spans="1:2" ht="12.75">
      <c r="A1" s="338" t="s">
        <v>360</v>
      </c>
      <c r="B1" s="338"/>
    </row>
    <row r="3" spans="1:7" ht="12.75">
      <c r="A3" s="342" t="s">
        <v>74</v>
      </c>
      <c r="B3" s="342"/>
      <c r="C3" s="342"/>
      <c r="D3" s="342"/>
      <c r="E3" s="342"/>
      <c r="F3" s="342"/>
      <c r="G3" s="1"/>
    </row>
    <row r="4" spans="1:7" ht="12.75">
      <c r="A4" s="342" t="s">
        <v>316</v>
      </c>
      <c r="B4" s="342"/>
      <c r="C4" s="342"/>
      <c r="D4" s="342"/>
      <c r="E4" s="342"/>
      <c r="F4" s="342"/>
      <c r="G4" s="1"/>
    </row>
    <row r="5" spans="1:7" ht="12.75">
      <c r="A5" s="1"/>
      <c r="B5" s="1"/>
      <c r="C5" s="1"/>
      <c r="D5" s="1"/>
      <c r="E5" s="1"/>
      <c r="F5" s="1"/>
      <c r="G5" s="1"/>
    </row>
    <row r="6" spans="1:7" ht="12.75">
      <c r="A6" s="347" t="s">
        <v>75</v>
      </c>
      <c r="B6" s="347"/>
      <c r="C6" s="347"/>
      <c r="D6" s="347"/>
      <c r="E6" s="347"/>
      <c r="F6" s="347"/>
      <c r="G6" s="1"/>
    </row>
    <row r="7" spans="1:7" ht="12.75">
      <c r="A7" s="1"/>
      <c r="B7" s="1"/>
      <c r="C7" s="1"/>
      <c r="D7" s="1"/>
      <c r="E7" s="1"/>
      <c r="F7" s="1"/>
      <c r="G7" s="1"/>
    </row>
    <row r="8" spans="1:7" ht="12.75">
      <c r="A8" s="1"/>
      <c r="B8" s="1"/>
      <c r="C8" s="1"/>
      <c r="D8" s="1"/>
      <c r="E8" s="135" t="s">
        <v>84</v>
      </c>
      <c r="F8" s="135" t="s">
        <v>85</v>
      </c>
      <c r="G8" s="1"/>
    </row>
    <row r="9" spans="1:7" ht="12.75">
      <c r="A9" s="1"/>
      <c r="B9" s="1"/>
      <c r="C9" s="1"/>
      <c r="D9" s="1"/>
      <c r="E9" s="108" t="s">
        <v>87</v>
      </c>
      <c r="F9" s="108" t="s">
        <v>87</v>
      </c>
      <c r="G9" s="1"/>
    </row>
    <row r="10" spans="1:7" ht="12.75">
      <c r="A10" s="336" t="s">
        <v>10</v>
      </c>
      <c r="B10" s="336"/>
      <c r="C10" s="336"/>
      <c r="D10" s="336"/>
      <c r="E10" s="106"/>
      <c r="F10" s="106">
        <v>35000</v>
      </c>
      <c r="G10" s="1"/>
    </row>
    <row r="11" spans="1:7" ht="12.75">
      <c r="A11" s="336" t="s">
        <v>8</v>
      </c>
      <c r="B11" s="336"/>
      <c r="C11" s="336"/>
      <c r="D11" s="336"/>
      <c r="E11" s="106"/>
      <c r="F11" s="106">
        <v>27000</v>
      </c>
      <c r="G11" s="1"/>
    </row>
    <row r="12" spans="1:7" ht="12.75">
      <c r="A12" s="336" t="s">
        <v>99</v>
      </c>
      <c r="B12" s="336"/>
      <c r="C12" s="336"/>
      <c r="D12" s="336"/>
      <c r="E12" s="106">
        <v>167000</v>
      </c>
      <c r="F12" s="106"/>
      <c r="G12" s="1"/>
    </row>
    <row r="13" spans="1:7" ht="12.75">
      <c r="A13" s="336" t="s">
        <v>5</v>
      </c>
      <c r="B13" s="336"/>
      <c r="C13" s="336"/>
      <c r="D13" s="336"/>
      <c r="E13" s="106">
        <v>26000</v>
      </c>
      <c r="F13" s="106"/>
      <c r="G13" s="1"/>
    </row>
    <row r="14" spans="1:7" ht="12.75">
      <c r="A14" s="336" t="s">
        <v>11</v>
      </c>
      <c r="B14" s="336"/>
      <c r="C14" s="336"/>
      <c r="D14" s="336"/>
      <c r="E14" s="106"/>
      <c r="F14" s="106">
        <v>50000</v>
      </c>
      <c r="G14" s="1"/>
    </row>
    <row r="15" spans="1:7" ht="12.75">
      <c r="A15" s="336" t="s">
        <v>52</v>
      </c>
      <c r="B15" s="336"/>
      <c r="C15" s="336"/>
      <c r="D15" s="336"/>
      <c r="E15" s="106">
        <v>203000</v>
      </c>
      <c r="F15" s="106"/>
      <c r="G15" s="1"/>
    </row>
    <row r="16" spans="1:7" ht="12.75">
      <c r="A16" s="336" t="s">
        <v>14</v>
      </c>
      <c r="B16" s="336"/>
      <c r="C16" s="336"/>
      <c r="D16" s="336"/>
      <c r="E16" s="106">
        <v>8000</v>
      </c>
      <c r="F16" s="106"/>
      <c r="G16" s="1"/>
    </row>
    <row r="17" spans="1:7" ht="12.75">
      <c r="A17" s="336" t="s">
        <v>317</v>
      </c>
      <c r="B17" s="336"/>
      <c r="C17" s="336"/>
      <c r="D17" s="336"/>
      <c r="E17" s="106">
        <v>28000</v>
      </c>
      <c r="F17" s="106"/>
      <c r="G17" s="1"/>
    </row>
    <row r="18" spans="1:7" ht="12.75">
      <c r="A18" s="336" t="s">
        <v>318</v>
      </c>
      <c r="B18" s="336"/>
      <c r="C18" s="336"/>
      <c r="D18" s="336"/>
      <c r="E18" s="106"/>
      <c r="F18" s="106">
        <v>5000</v>
      </c>
      <c r="G18" s="1"/>
    </row>
    <row r="19" spans="1:7" ht="12.75">
      <c r="A19" s="336" t="s">
        <v>60</v>
      </c>
      <c r="B19" s="336"/>
      <c r="C19" s="336"/>
      <c r="D19" s="336"/>
      <c r="E19" s="106">
        <v>98000</v>
      </c>
      <c r="F19" s="106"/>
      <c r="G19" s="1"/>
    </row>
    <row r="20" spans="1:7" ht="12.75">
      <c r="A20" s="336" t="s">
        <v>319</v>
      </c>
      <c r="B20" s="336"/>
      <c r="C20" s="336"/>
      <c r="D20" s="336"/>
      <c r="E20" s="106"/>
      <c r="F20" s="106">
        <v>76000</v>
      </c>
      <c r="G20" s="1"/>
    </row>
    <row r="21" spans="1:7" ht="12.75">
      <c r="A21" s="336" t="s">
        <v>59</v>
      </c>
      <c r="B21" s="336"/>
      <c r="C21" s="336"/>
      <c r="D21" s="336"/>
      <c r="E21" s="106">
        <v>68000</v>
      </c>
      <c r="F21" s="106"/>
      <c r="G21" s="1"/>
    </row>
    <row r="22" spans="1:7" ht="12.75">
      <c r="A22" s="336" t="s">
        <v>298</v>
      </c>
      <c r="B22" s="336"/>
      <c r="C22" s="336"/>
      <c r="D22" s="336"/>
      <c r="E22" s="106"/>
      <c r="F22" s="106">
        <v>135530</v>
      </c>
      <c r="G22" s="1"/>
    </row>
    <row r="23" spans="1:7" ht="12.75">
      <c r="A23" s="336" t="s">
        <v>13</v>
      </c>
      <c r="B23" s="336"/>
      <c r="C23" s="336"/>
      <c r="D23" s="336"/>
      <c r="E23" s="106">
        <v>26000</v>
      </c>
      <c r="F23" s="106"/>
      <c r="G23" s="1"/>
    </row>
    <row r="24" spans="1:7" ht="12.75">
      <c r="A24" s="336" t="s">
        <v>12</v>
      </c>
      <c r="B24" s="336"/>
      <c r="C24" s="336"/>
      <c r="D24" s="336"/>
      <c r="E24" s="106"/>
      <c r="F24" s="106">
        <v>312000</v>
      </c>
      <c r="G24" s="1"/>
    </row>
    <row r="25" spans="1:7" ht="12.75">
      <c r="A25" s="336" t="s">
        <v>100</v>
      </c>
      <c r="B25" s="336"/>
      <c r="C25" s="336"/>
      <c r="D25" s="336"/>
      <c r="E25" s="106">
        <v>9000</v>
      </c>
      <c r="F25" s="106"/>
      <c r="G25" s="1"/>
    </row>
    <row r="26" spans="1:7" ht="12.75">
      <c r="A26" s="336" t="s">
        <v>76</v>
      </c>
      <c r="B26" s="336"/>
      <c r="C26" s="336"/>
      <c r="D26" s="336"/>
      <c r="E26" s="106">
        <v>7530</v>
      </c>
      <c r="F26" s="106"/>
      <c r="G26" s="1"/>
    </row>
    <row r="27" spans="1:7" ht="13.5" thickBot="1">
      <c r="A27" s="336" t="s">
        <v>16</v>
      </c>
      <c r="B27" s="336"/>
      <c r="C27" s="336"/>
      <c r="D27" s="336"/>
      <c r="E27" s="114">
        <f>SUM(E10:E26)</f>
        <v>640530</v>
      </c>
      <c r="F27" s="114">
        <f>SUM(F10:F26)</f>
        <v>640530</v>
      </c>
      <c r="G27" s="1"/>
    </row>
    <row r="28" spans="1:7" ht="13.5" thickTop="1">
      <c r="A28" s="1"/>
      <c r="B28" s="1"/>
      <c r="C28" s="1"/>
      <c r="D28" s="1"/>
      <c r="E28" s="1"/>
      <c r="F28" s="1"/>
      <c r="G28" s="1"/>
    </row>
    <row r="29" spans="1:7" ht="12.75">
      <c r="A29" s="347" t="s">
        <v>78</v>
      </c>
      <c r="B29" s="347"/>
      <c r="C29" s="347"/>
      <c r="D29" s="347"/>
      <c r="E29" s="347"/>
      <c r="F29" s="347"/>
      <c r="G29" s="1"/>
    </row>
    <row r="30" spans="1:7" ht="12.75">
      <c r="A30" s="30"/>
      <c r="B30" s="30"/>
      <c r="C30" s="30"/>
      <c r="D30" s="30"/>
      <c r="E30" s="30"/>
      <c r="F30" s="30"/>
      <c r="G30" s="1"/>
    </row>
    <row r="31" spans="1:7" ht="12.75">
      <c r="A31" s="1"/>
      <c r="B31" s="1"/>
      <c r="C31" s="1"/>
      <c r="D31" s="1"/>
      <c r="E31" s="135" t="s">
        <v>84</v>
      </c>
      <c r="F31" s="135" t="s">
        <v>85</v>
      </c>
      <c r="G31" s="1"/>
    </row>
    <row r="32" spans="1:7" ht="12.75">
      <c r="A32" s="1"/>
      <c r="B32" s="1"/>
      <c r="C32" s="1"/>
      <c r="D32" s="1"/>
      <c r="E32" s="108" t="s">
        <v>88</v>
      </c>
      <c r="F32" s="108" t="s">
        <v>88</v>
      </c>
      <c r="G32" s="1"/>
    </row>
    <row r="33" spans="1:7" ht="12.75">
      <c r="A33" s="336" t="s">
        <v>10</v>
      </c>
      <c r="B33" s="336"/>
      <c r="C33" s="336"/>
      <c r="D33" s="336"/>
      <c r="E33" s="106"/>
      <c r="F33" s="106">
        <v>49000</v>
      </c>
      <c r="G33" s="1"/>
    </row>
    <row r="34" spans="1:7" ht="12.75">
      <c r="A34" s="336" t="s">
        <v>8</v>
      </c>
      <c r="B34" s="336"/>
      <c r="C34" s="336"/>
      <c r="D34" s="336"/>
      <c r="E34" s="106"/>
      <c r="F34" s="106">
        <v>19000</v>
      </c>
      <c r="G34" s="1"/>
    </row>
    <row r="35" spans="1:7" ht="12.75">
      <c r="A35" s="336" t="s">
        <v>99</v>
      </c>
      <c r="B35" s="336"/>
      <c r="C35" s="336"/>
      <c r="D35" s="336"/>
      <c r="E35" s="106">
        <v>40000</v>
      </c>
      <c r="F35" s="106"/>
      <c r="G35" s="1"/>
    </row>
    <row r="36" spans="1:7" ht="12.75">
      <c r="A36" s="336" t="s">
        <v>5</v>
      </c>
      <c r="B36" s="336"/>
      <c r="C36" s="336"/>
      <c r="D36" s="336"/>
      <c r="E36" s="106">
        <v>59000</v>
      </c>
      <c r="F36" s="106"/>
      <c r="G36" s="1"/>
    </row>
    <row r="37" spans="1:7" ht="12.75">
      <c r="A37" s="336" t="s">
        <v>14</v>
      </c>
      <c r="B37" s="336"/>
      <c r="C37" s="336"/>
      <c r="D37" s="336"/>
      <c r="E37" s="106">
        <v>2000</v>
      </c>
      <c r="F37" s="106"/>
      <c r="G37" s="1"/>
    </row>
    <row r="38" spans="1:7" ht="12.75">
      <c r="A38" s="336" t="s">
        <v>79</v>
      </c>
      <c r="B38" s="336"/>
      <c r="C38" s="336"/>
      <c r="D38" s="336"/>
      <c r="E38" s="106">
        <v>23000</v>
      </c>
      <c r="F38" s="106"/>
      <c r="G38" s="1"/>
    </row>
    <row r="39" spans="1:7" ht="12.75">
      <c r="A39" s="336" t="s">
        <v>80</v>
      </c>
      <c r="B39" s="336"/>
      <c r="C39" s="336"/>
      <c r="D39" s="336"/>
      <c r="E39" s="106"/>
      <c r="F39" s="106">
        <v>28000</v>
      </c>
      <c r="G39" s="1"/>
    </row>
    <row r="40" spans="1:7" ht="12.75">
      <c r="A40" s="336" t="s">
        <v>81</v>
      </c>
      <c r="B40" s="336"/>
      <c r="C40" s="336"/>
      <c r="D40" s="336"/>
      <c r="E40" s="106">
        <v>28000</v>
      </c>
      <c r="F40" s="106"/>
      <c r="G40" s="1"/>
    </row>
    <row r="41" spans="1:7" ht="12.75">
      <c r="A41" s="336" t="s">
        <v>82</v>
      </c>
      <c r="B41" s="336"/>
      <c r="C41" s="336"/>
      <c r="D41" s="336"/>
      <c r="E41" s="106">
        <v>68000</v>
      </c>
      <c r="F41" s="106"/>
      <c r="G41" s="1"/>
    </row>
    <row r="42" spans="1:7" ht="12.75">
      <c r="A42" s="336" t="s">
        <v>59</v>
      </c>
      <c r="B42" s="336"/>
      <c r="C42" s="336"/>
      <c r="D42" s="336"/>
      <c r="E42" s="106">
        <v>21000</v>
      </c>
      <c r="F42" s="106"/>
      <c r="G42" s="1"/>
    </row>
    <row r="43" spans="1:7" ht="12.75">
      <c r="A43" s="336" t="s">
        <v>13</v>
      </c>
      <c r="B43" s="336"/>
      <c r="C43" s="336"/>
      <c r="D43" s="336"/>
      <c r="E43" s="106">
        <v>9000</v>
      </c>
      <c r="F43" s="106"/>
      <c r="G43" s="1"/>
    </row>
    <row r="44" spans="1:7" ht="12.75">
      <c r="A44" s="336" t="s">
        <v>12</v>
      </c>
      <c r="B44" s="336"/>
      <c r="C44" s="336"/>
      <c r="D44" s="336"/>
      <c r="E44" s="106"/>
      <c r="F44" s="106">
        <v>124000</v>
      </c>
      <c r="G44" s="1"/>
    </row>
    <row r="45" spans="1:7" ht="12.75">
      <c r="A45" s="336" t="s">
        <v>83</v>
      </c>
      <c r="B45" s="336"/>
      <c r="C45" s="336"/>
      <c r="D45" s="336"/>
      <c r="E45" s="106"/>
      <c r="F45" s="106">
        <v>30000</v>
      </c>
      <c r="G45" s="1"/>
    </row>
    <row r="46" spans="1:7" ht="13.5" thickBot="1">
      <c r="A46" s="336" t="s">
        <v>16</v>
      </c>
      <c r="B46" s="336"/>
      <c r="C46" s="336"/>
      <c r="D46" s="336"/>
      <c r="E46" s="114">
        <f>SUM(E33:E45)</f>
        <v>250000</v>
      </c>
      <c r="F46" s="114">
        <f>SUM(F33:F45)</f>
        <v>250000</v>
      </c>
      <c r="G46" s="1"/>
    </row>
    <row r="47" spans="1:7" ht="13.5" thickTop="1">
      <c r="A47" s="336"/>
      <c r="B47" s="336"/>
      <c r="C47" s="336"/>
      <c r="D47" s="336"/>
      <c r="E47" s="1"/>
      <c r="F47" s="1"/>
      <c r="G47" s="1"/>
    </row>
    <row r="48" spans="1:7" ht="12.75">
      <c r="A48" s="328" t="s">
        <v>239</v>
      </c>
      <c r="B48" s="328"/>
      <c r="C48" s="328"/>
      <c r="D48" s="328"/>
      <c r="E48" s="1"/>
      <c r="F48" s="1"/>
      <c r="G48" s="1"/>
    </row>
    <row r="49" spans="1:7" ht="12.75">
      <c r="A49" s="336" t="s">
        <v>89</v>
      </c>
      <c r="B49" s="336"/>
      <c r="C49" s="336"/>
      <c r="D49" s="336"/>
      <c r="E49" s="1"/>
      <c r="F49" s="1"/>
      <c r="G49" s="1"/>
    </row>
    <row r="50" spans="1:7" ht="12.75">
      <c r="A50" s="336" t="s">
        <v>92</v>
      </c>
      <c r="B50" s="336"/>
      <c r="C50" s="336"/>
      <c r="D50" s="336"/>
      <c r="E50" s="1"/>
      <c r="F50" s="1"/>
      <c r="G50" s="1"/>
    </row>
    <row r="51" spans="1:7" ht="12.75">
      <c r="A51" s="336" t="s">
        <v>90</v>
      </c>
      <c r="B51" s="336"/>
      <c r="C51" s="336"/>
      <c r="D51" s="336"/>
      <c r="E51" s="1"/>
      <c r="F51" s="106"/>
      <c r="G51" s="1"/>
    </row>
    <row r="52" spans="1:7" ht="12.75">
      <c r="A52" s="336" t="s">
        <v>320</v>
      </c>
      <c r="B52" s="336"/>
      <c r="C52" s="336"/>
      <c r="D52" s="336"/>
      <c r="E52" s="1"/>
      <c r="F52" s="106">
        <v>7530</v>
      </c>
      <c r="G52" s="1"/>
    </row>
    <row r="53" spans="1:7" ht="12.75">
      <c r="A53" s="336" t="s">
        <v>101</v>
      </c>
      <c r="B53" s="336"/>
      <c r="C53" s="336"/>
      <c r="D53" s="336"/>
      <c r="E53" s="1"/>
      <c r="F53" s="1"/>
      <c r="G53" s="1"/>
    </row>
    <row r="54" spans="1:7" ht="12.75">
      <c r="A54" s="336"/>
      <c r="B54" s="336"/>
      <c r="C54" s="336"/>
      <c r="D54" s="336"/>
      <c r="E54" s="164" t="s">
        <v>86</v>
      </c>
      <c r="F54" s="164" t="s">
        <v>91</v>
      </c>
      <c r="G54" s="1"/>
    </row>
    <row r="55" spans="1:7" ht="12.75">
      <c r="A55" s="336" t="s">
        <v>321</v>
      </c>
      <c r="B55" s="336"/>
      <c r="C55" s="336"/>
      <c r="D55" s="336"/>
      <c r="E55" s="8">
        <v>0.3</v>
      </c>
      <c r="F55" s="115">
        <v>1</v>
      </c>
      <c r="G55" s="1"/>
    </row>
    <row r="56" spans="1:7" ht="12.75">
      <c r="A56" s="336" t="s">
        <v>248</v>
      </c>
      <c r="B56" s="336"/>
      <c r="C56" s="336"/>
      <c r="D56" s="336"/>
      <c r="E56" s="8">
        <v>0.32</v>
      </c>
      <c r="F56" s="115">
        <v>1</v>
      </c>
      <c r="G56" s="1"/>
    </row>
    <row r="57" spans="1:7" ht="12.75">
      <c r="A57" s="336" t="s">
        <v>322</v>
      </c>
      <c r="B57" s="336"/>
      <c r="C57" s="336"/>
      <c r="D57" s="336"/>
      <c r="E57" s="8">
        <v>0.34</v>
      </c>
      <c r="F57" s="115">
        <v>1</v>
      </c>
      <c r="G57" s="1"/>
    </row>
    <row r="58" spans="1:7" ht="12.75">
      <c r="A58" s="336" t="s">
        <v>252</v>
      </c>
      <c r="B58" s="336"/>
      <c r="C58" s="336"/>
      <c r="D58" s="336"/>
      <c r="E58" s="8">
        <v>0.35</v>
      </c>
      <c r="F58" s="115">
        <v>1</v>
      </c>
      <c r="G58" s="1"/>
    </row>
    <row r="59" spans="1:7" ht="12.75">
      <c r="A59" s="336"/>
      <c r="B59" s="336"/>
      <c r="C59" s="336"/>
      <c r="D59" s="336"/>
      <c r="E59" s="1"/>
      <c r="F59" s="1"/>
      <c r="G59" s="1"/>
    </row>
    <row r="60" spans="1:7" ht="12.75">
      <c r="A60" s="336" t="s">
        <v>93</v>
      </c>
      <c r="B60" s="336"/>
      <c r="C60" s="336"/>
      <c r="D60" s="336"/>
      <c r="E60" s="1"/>
      <c r="F60" s="106">
        <v>36950</v>
      </c>
      <c r="G60" s="1"/>
    </row>
    <row r="61" spans="1:7" ht="12.75">
      <c r="A61" s="336" t="s">
        <v>323</v>
      </c>
      <c r="B61" s="336"/>
      <c r="C61" s="336"/>
      <c r="D61" s="336"/>
      <c r="E61" s="1"/>
      <c r="F61" s="1"/>
      <c r="G61" s="1"/>
    </row>
    <row r="62" spans="1:7" ht="12.75">
      <c r="A62" s="336" t="s">
        <v>94</v>
      </c>
      <c r="B62" s="336"/>
      <c r="C62" s="336"/>
      <c r="D62" s="336"/>
      <c r="E62" s="1"/>
      <c r="F62" s="1"/>
      <c r="G62" s="1"/>
    </row>
    <row r="63" spans="1:7" ht="12.75">
      <c r="A63" s="336" t="s">
        <v>95</v>
      </c>
      <c r="B63" s="336"/>
      <c r="C63" s="336"/>
      <c r="D63" s="336"/>
      <c r="E63" s="1"/>
      <c r="F63" s="1"/>
      <c r="G63" s="1"/>
    </row>
    <row r="64" spans="1:7" ht="12.75">
      <c r="A64" s="336" t="s">
        <v>324</v>
      </c>
      <c r="B64" s="336"/>
      <c r="C64" s="336"/>
      <c r="D64" s="336"/>
      <c r="E64" s="1"/>
      <c r="F64" s="1"/>
      <c r="G64" s="1"/>
    </row>
    <row r="65" spans="1:7" ht="12.75">
      <c r="A65" s="336" t="s">
        <v>96</v>
      </c>
      <c r="B65" s="336"/>
      <c r="C65" s="336"/>
      <c r="D65" s="336"/>
      <c r="E65" s="1"/>
      <c r="F65" s="106">
        <v>135530</v>
      </c>
      <c r="G65" s="1"/>
    </row>
    <row r="66" spans="1:7" ht="12.75">
      <c r="A66" s="336" t="s">
        <v>97</v>
      </c>
      <c r="B66" s="336"/>
      <c r="C66" s="336"/>
      <c r="D66" s="336"/>
      <c r="E66" s="1"/>
      <c r="F66" s="136">
        <v>70421</v>
      </c>
      <c r="G66" s="1"/>
    </row>
    <row r="67" spans="1:7" ht="12.75">
      <c r="A67" s="336" t="s">
        <v>98</v>
      </c>
      <c r="B67" s="336"/>
      <c r="C67" s="336"/>
      <c r="D67" s="336"/>
      <c r="E67" s="1"/>
      <c r="F67" s="1"/>
      <c r="G67" s="1"/>
    </row>
    <row r="68" spans="1:7" ht="12.75">
      <c r="A68" s="336"/>
      <c r="B68" s="336"/>
      <c r="C68" s="336"/>
      <c r="D68" s="336"/>
      <c r="E68" s="313" t="s">
        <v>240</v>
      </c>
      <c r="F68" s="164" t="s">
        <v>86</v>
      </c>
      <c r="G68" s="1"/>
    </row>
    <row r="69" spans="1:7" ht="12.75">
      <c r="A69" s="346" t="s">
        <v>248</v>
      </c>
      <c r="B69" s="346"/>
      <c r="C69" s="346"/>
      <c r="D69" s="346"/>
      <c r="E69" s="8">
        <v>0.7</v>
      </c>
      <c r="F69" s="115">
        <v>1</v>
      </c>
      <c r="G69" s="1"/>
    </row>
    <row r="70" spans="1:7" ht="12.75">
      <c r="A70" s="336" t="s">
        <v>249</v>
      </c>
      <c r="B70" s="336"/>
      <c r="C70" s="336"/>
      <c r="D70" s="336"/>
      <c r="E70" s="8">
        <v>0.69</v>
      </c>
      <c r="F70" s="115">
        <v>1</v>
      </c>
      <c r="G70" s="1"/>
    </row>
    <row r="71" spans="1:7" ht="12.75">
      <c r="A71" s="336" t="s">
        <v>250</v>
      </c>
      <c r="B71" s="336"/>
      <c r="C71" s="336"/>
      <c r="D71" s="336"/>
      <c r="E71" s="8">
        <v>0.68</v>
      </c>
      <c r="F71" s="115">
        <v>1</v>
      </c>
      <c r="G71" s="1"/>
    </row>
    <row r="72" spans="1:7" ht="12.75">
      <c r="A72" s="336" t="s">
        <v>267</v>
      </c>
      <c r="B72" s="336"/>
      <c r="C72" s="336"/>
      <c r="D72" s="336"/>
      <c r="E72" s="8">
        <v>0.67</v>
      </c>
      <c r="F72" s="115">
        <v>1</v>
      </c>
      <c r="G72" s="1"/>
    </row>
    <row r="73" spans="1:7" ht="12.75">
      <c r="A73" s="336" t="s">
        <v>252</v>
      </c>
      <c r="B73" s="336"/>
      <c r="C73" s="336"/>
      <c r="D73" s="336"/>
      <c r="E73" s="8">
        <v>0.65</v>
      </c>
      <c r="F73" s="115">
        <v>1</v>
      </c>
      <c r="G73" s="1"/>
    </row>
    <row r="74" spans="1:7" ht="12.75">
      <c r="A74" s="1"/>
      <c r="B74" s="1"/>
      <c r="C74" s="1"/>
      <c r="D74" s="1"/>
      <c r="E74" s="1"/>
      <c r="F74" s="1"/>
      <c r="G74" s="1"/>
    </row>
  </sheetData>
  <sheetProtection password="C690" sheet="1" objects="1" scenarios="1" selectLockedCells="1"/>
  <mergeCells count="64">
    <mergeCell ref="A3:F3"/>
    <mergeCell ref="A4:F4"/>
    <mergeCell ref="A6:F6"/>
    <mergeCell ref="A29:F29"/>
    <mergeCell ref="A27:D27"/>
    <mergeCell ref="A26:D26"/>
    <mergeCell ref="A25:D25"/>
    <mergeCell ref="A24:D24"/>
    <mergeCell ref="A23:D23"/>
    <mergeCell ref="A22:D22"/>
    <mergeCell ref="A13:D13"/>
    <mergeCell ref="A12:D12"/>
    <mergeCell ref="A11:D11"/>
    <mergeCell ref="A10:D10"/>
    <mergeCell ref="A43:D43"/>
    <mergeCell ref="A42:D42"/>
    <mergeCell ref="A15:D15"/>
    <mergeCell ref="A14:D14"/>
    <mergeCell ref="A21:D21"/>
    <mergeCell ref="A20:D20"/>
    <mergeCell ref="A19:D19"/>
    <mergeCell ref="A18:D18"/>
    <mergeCell ref="A17:D17"/>
    <mergeCell ref="A16:D16"/>
    <mergeCell ref="A47:D47"/>
    <mergeCell ref="A46:D46"/>
    <mergeCell ref="A45:D45"/>
    <mergeCell ref="A44:D44"/>
    <mergeCell ref="A39:D39"/>
    <mergeCell ref="A38:D38"/>
    <mergeCell ref="A37:D37"/>
    <mergeCell ref="A36:D36"/>
    <mergeCell ref="A33:D33"/>
    <mergeCell ref="A73:D73"/>
    <mergeCell ref="A72:D72"/>
    <mergeCell ref="A71:D71"/>
    <mergeCell ref="A70:D70"/>
    <mergeCell ref="A69:D69"/>
    <mergeCell ref="A68:D68"/>
    <mergeCell ref="A67:D67"/>
    <mergeCell ref="A41:D41"/>
    <mergeCell ref="A40:D40"/>
    <mergeCell ref="A56:D56"/>
    <mergeCell ref="A55:D55"/>
    <mergeCell ref="A66:D66"/>
    <mergeCell ref="A65:D65"/>
    <mergeCell ref="A64:D64"/>
    <mergeCell ref="A63:D63"/>
    <mergeCell ref="A62:D62"/>
    <mergeCell ref="A61:D61"/>
    <mergeCell ref="A60:D60"/>
    <mergeCell ref="A59:D59"/>
    <mergeCell ref="A58:D58"/>
    <mergeCell ref="A57:D57"/>
    <mergeCell ref="A48:D48"/>
    <mergeCell ref="A1:B1"/>
    <mergeCell ref="A54:D54"/>
    <mergeCell ref="A53:D53"/>
    <mergeCell ref="A52:D52"/>
    <mergeCell ref="A51:D51"/>
    <mergeCell ref="A50:D50"/>
    <mergeCell ref="A49:D49"/>
    <mergeCell ref="A35:D35"/>
    <mergeCell ref="A34:D34"/>
  </mergeCells>
  <printOptions horizontalCentered="1"/>
  <pageMargins left="0.75" right="0.75" top="0.5" bottom="0.5" header="0.5" footer="0.5"/>
  <pageSetup horizontalDpi="300" verticalDpi="300" orientation="portrait" r:id="rId1"/>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X138"/>
  <sheetViews>
    <sheetView showGridLines="0" zoomScalePageLayoutView="0" workbookViewId="0" topLeftCell="A1">
      <selection activeCell="C1" sqref="C1:D1"/>
    </sheetView>
  </sheetViews>
  <sheetFormatPr defaultColWidth="9.140625" defaultRowHeight="12.75"/>
  <cols>
    <col min="1" max="22" width="12.7109375" style="0" customWidth="1"/>
  </cols>
  <sheetData>
    <row r="1" spans="2:24" ht="12.75">
      <c r="B1" s="13" t="s">
        <v>0</v>
      </c>
      <c r="C1" s="335"/>
      <c r="D1" s="335"/>
      <c r="H1" s="298"/>
      <c r="I1" s="298"/>
      <c r="W1" s="38"/>
      <c r="X1" s="38"/>
    </row>
    <row r="2" spans="2:24" ht="12.75">
      <c r="B2" s="13" t="s">
        <v>1</v>
      </c>
      <c r="C2" s="335"/>
      <c r="D2" s="335"/>
      <c r="H2" s="298"/>
      <c r="I2" s="298"/>
      <c r="W2" s="38"/>
      <c r="X2" s="38"/>
    </row>
    <row r="3" spans="2:24" ht="12.75">
      <c r="B3" s="14"/>
      <c r="C3" s="334" t="s">
        <v>361</v>
      </c>
      <c r="D3" s="334"/>
      <c r="H3" s="297"/>
      <c r="I3" s="297"/>
      <c r="W3" s="38"/>
      <c r="X3" s="38"/>
    </row>
    <row r="4" ht="12.75">
      <c r="G4" s="74"/>
    </row>
    <row r="5" spans="1:7" ht="12.75">
      <c r="A5" s="337" t="s">
        <v>141</v>
      </c>
      <c r="B5" s="337"/>
      <c r="C5" s="337"/>
      <c r="D5" s="28"/>
      <c r="E5" s="28"/>
      <c r="F5" s="28"/>
      <c r="G5" s="33"/>
    </row>
    <row r="6" spans="1:7" ht="12.75">
      <c r="A6" s="359"/>
      <c r="B6" s="359"/>
      <c r="C6" s="359"/>
      <c r="D6" s="116"/>
      <c r="E6" s="27" t="s">
        <v>35</v>
      </c>
      <c r="F6" s="116"/>
      <c r="G6" s="1"/>
    </row>
    <row r="7" spans="1:7" ht="12.75">
      <c r="A7" s="358" t="s">
        <v>241</v>
      </c>
      <c r="B7" s="358"/>
      <c r="C7" s="358"/>
      <c r="D7" s="108" t="s">
        <v>335</v>
      </c>
      <c r="E7" s="108" t="s">
        <v>36</v>
      </c>
      <c r="F7" s="108" t="s">
        <v>70</v>
      </c>
      <c r="G7" s="1"/>
    </row>
    <row r="8" spans="1:7" ht="12.75">
      <c r="A8" s="361" t="s">
        <v>12</v>
      </c>
      <c r="B8" s="361"/>
      <c r="C8" s="361"/>
      <c r="D8" s="170">
        <v>-800000</v>
      </c>
      <c r="E8" s="181"/>
      <c r="F8" s="130"/>
      <c r="G8" s="1"/>
    </row>
    <row r="9" spans="1:7" ht="12.75">
      <c r="A9" s="336" t="s">
        <v>52</v>
      </c>
      <c r="B9" s="336"/>
      <c r="C9" s="336"/>
      <c r="D9" s="170">
        <v>420000</v>
      </c>
      <c r="E9" s="182"/>
      <c r="F9" s="146"/>
      <c r="G9" s="1"/>
    </row>
    <row r="10" spans="1:7" ht="12.75">
      <c r="A10" s="336" t="s">
        <v>13</v>
      </c>
      <c r="B10" s="336"/>
      <c r="C10" s="336"/>
      <c r="D10" s="170">
        <v>74000</v>
      </c>
      <c r="E10" s="182"/>
      <c r="F10" s="146"/>
      <c r="G10" s="1"/>
    </row>
    <row r="11" spans="1:7" ht="12.75">
      <c r="A11" s="336" t="s">
        <v>143</v>
      </c>
      <c r="B11" s="336"/>
      <c r="C11" s="336"/>
      <c r="D11" s="173"/>
      <c r="E11" s="182"/>
      <c r="F11" s="146"/>
      <c r="G11" s="1"/>
    </row>
    <row r="12" spans="1:7" ht="12.75">
      <c r="A12" s="336" t="s">
        <v>136</v>
      </c>
      <c r="B12" s="336"/>
      <c r="C12" s="336"/>
      <c r="D12" s="170">
        <v>59000</v>
      </c>
      <c r="E12" s="182"/>
      <c r="F12" s="146"/>
      <c r="G12" s="1"/>
    </row>
    <row r="13" spans="1:7" ht="12.75">
      <c r="A13" s="336" t="s">
        <v>297</v>
      </c>
      <c r="B13" s="336"/>
      <c r="C13" s="336"/>
      <c r="D13" s="170">
        <v>-30000</v>
      </c>
      <c r="E13" s="183"/>
      <c r="F13" s="130"/>
      <c r="G13" s="1"/>
    </row>
    <row r="14" spans="1:7" ht="13.5" thickBot="1">
      <c r="A14" s="336" t="s">
        <v>56</v>
      </c>
      <c r="B14" s="336"/>
      <c r="C14" s="336"/>
      <c r="D14" s="174"/>
      <c r="E14" s="1"/>
      <c r="F14" s="174"/>
      <c r="G14" s="1"/>
    </row>
    <row r="15" spans="1:7" ht="13.5" thickTop="1">
      <c r="A15" s="336"/>
      <c r="B15" s="336"/>
      <c r="C15" s="336"/>
      <c r="D15" s="175">
        <f>IF(D14="","",IF(D14=-241000,"Correct!","Try again!"))</f>
      </c>
      <c r="E15" s="1"/>
      <c r="F15" s="175">
        <f>IF(F14="","",IF(F14=-66004,"Correct!","Try again!"))</f>
      </c>
      <c r="G15" s="1"/>
    </row>
    <row r="16" spans="1:7" ht="12.75">
      <c r="A16" s="343" t="s">
        <v>298</v>
      </c>
      <c r="B16" s="343"/>
      <c r="C16" s="343"/>
      <c r="D16" s="170">
        <v>-133000</v>
      </c>
      <c r="E16" s="34" t="s">
        <v>109</v>
      </c>
      <c r="F16" s="140"/>
      <c r="G16" s="1"/>
    </row>
    <row r="17" spans="1:7" ht="12.75">
      <c r="A17" s="343" t="s">
        <v>56</v>
      </c>
      <c r="B17" s="343"/>
      <c r="C17" s="343"/>
      <c r="D17" s="176"/>
      <c r="E17" s="7" t="s">
        <v>123</v>
      </c>
      <c r="F17" s="140"/>
      <c r="G17" s="1"/>
    </row>
    <row r="18" spans="1:7" ht="12.75">
      <c r="A18" s="343" t="s">
        <v>72</v>
      </c>
      <c r="B18" s="343"/>
      <c r="C18" s="343"/>
      <c r="D18" s="170">
        <v>50000</v>
      </c>
      <c r="E18" s="184"/>
      <c r="F18" s="179"/>
      <c r="G18" s="1"/>
    </row>
    <row r="19" spans="1:7" ht="13.5" thickBot="1">
      <c r="A19" s="343" t="s">
        <v>279</v>
      </c>
      <c r="B19" s="343"/>
      <c r="C19" s="343"/>
      <c r="D19" s="174"/>
      <c r="E19" s="185"/>
      <c r="F19" s="174"/>
      <c r="G19" s="1"/>
    </row>
    <row r="20" spans="1:7" ht="13.5" thickTop="1">
      <c r="A20" s="343"/>
      <c r="B20" s="343"/>
      <c r="C20" s="343"/>
      <c r="D20" s="175">
        <f>IF(D19="","",IF(D19=-324000,"Correct!","Try again!"))</f>
      </c>
      <c r="E20" s="185"/>
      <c r="F20" s="175">
        <f>IF(F19="","",IF(F19=-90498,"Correct!","Try again!"))</f>
      </c>
      <c r="G20" s="1"/>
    </row>
    <row r="21" spans="1:7" ht="12.75">
      <c r="A21" s="343" t="s">
        <v>127</v>
      </c>
      <c r="B21" s="343"/>
      <c r="C21" s="343"/>
      <c r="D21" s="170">
        <v>146000</v>
      </c>
      <c r="E21" s="183"/>
      <c r="F21" s="140"/>
      <c r="G21" s="1"/>
    </row>
    <row r="22" spans="1:7" ht="12.75">
      <c r="A22" s="343" t="s">
        <v>60</v>
      </c>
      <c r="B22" s="343"/>
      <c r="C22" s="343"/>
      <c r="D22" s="170">
        <v>297000</v>
      </c>
      <c r="E22" s="182"/>
      <c r="F22" s="146"/>
      <c r="G22" s="1"/>
    </row>
    <row r="23" spans="1:7" ht="12.75">
      <c r="A23" s="343" t="s">
        <v>144</v>
      </c>
      <c r="B23" s="343"/>
      <c r="C23" s="343"/>
      <c r="D23" s="176"/>
      <c r="E23" s="186"/>
      <c r="F23" s="146"/>
      <c r="G23" s="1"/>
    </row>
    <row r="24" spans="1:7" ht="12.75">
      <c r="A24" s="343" t="s">
        <v>215</v>
      </c>
      <c r="B24" s="343"/>
      <c r="C24" s="343"/>
      <c r="D24" s="170">
        <v>455000</v>
      </c>
      <c r="E24" s="183"/>
      <c r="F24" s="179"/>
      <c r="G24" s="1"/>
    </row>
    <row r="25" spans="1:7" ht="13.5" thickBot="1">
      <c r="A25" s="343" t="s">
        <v>146</v>
      </c>
      <c r="B25" s="343"/>
      <c r="C25" s="343"/>
      <c r="D25" s="174"/>
      <c r="E25" s="185"/>
      <c r="F25" s="174"/>
      <c r="G25" s="1"/>
    </row>
    <row r="26" spans="1:7" ht="13.5" thickTop="1">
      <c r="A26" s="343"/>
      <c r="B26" s="343"/>
      <c r="C26" s="343"/>
      <c r="D26" s="175">
        <f>IF(D25="","",IF(D25=908000,"Correct!","Try again!"))</f>
      </c>
      <c r="E26" s="185"/>
      <c r="F26" s="175">
        <f>IF(F25="","",IF(F25=245160,"Correct!","Try again!"))</f>
      </c>
      <c r="G26" s="1"/>
    </row>
    <row r="27" spans="1:7" ht="12.75">
      <c r="A27" s="343" t="s">
        <v>10</v>
      </c>
      <c r="B27" s="343"/>
      <c r="C27" s="343"/>
      <c r="D27" s="170">
        <v>-54000</v>
      </c>
      <c r="E27" s="187"/>
      <c r="F27" s="140"/>
      <c r="G27" s="1"/>
    </row>
    <row r="28" spans="1:7" ht="12.75">
      <c r="A28" s="343" t="s">
        <v>112</v>
      </c>
      <c r="B28" s="343"/>
      <c r="C28" s="343"/>
      <c r="D28" s="170">
        <v>-140000</v>
      </c>
      <c r="E28" s="188"/>
      <c r="F28" s="146"/>
      <c r="G28" s="1"/>
    </row>
    <row r="29" spans="1:7" ht="12.75">
      <c r="A29" s="343" t="s">
        <v>11</v>
      </c>
      <c r="B29" s="343"/>
      <c r="C29" s="343"/>
      <c r="D29" s="170">
        <v>-240000</v>
      </c>
      <c r="E29" s="188"/>
      <c r="F29" s="146"/>
      <c r="G29" s="1"/>
    </row>
    <row r="30" spans="1:7" ht="12.75">
      <c r="A30" s="343" t="s">
        <v>128</v>
      </c>
      <c r="B30" s="343"/>
      <c r="C30" s="343"/>
      <c r="D30" s="170">
        <v>-150000</v>
      </c>
      <c r="E30" s="187"/>
      <c r="F30" s="146"/>
      <c r="G30" s="1"/>
    </row>
    <row r="31" spans="1:7" ht="12.75">
      <c r="A31" s="343" t="s">
        <v>279</v>
      </c>
      <c r="B31" s="343"/>
      <c r="C31" s="343"/>
      <c r="D31" s="176"/>
      <c r="E31" s="50" t="s">
        <v>123</v>
      </c>
      <c r="F31" s="180"/>
      <c r="G31" s="1"/>
    </row>
    <row r="32" spans="1:7" ht="12.75">
      <c r="A32" s="343" t="s">
        <v>145</v>
      </c>
      <c r="B32" s="343"/>
      <c r="C32" s="343"/>
      <c r="D32" s="177"/>
      <c r="E32" s="1"/>
      <c r="F32" s="144"/>
      <c r="G32" s="1"/>
    </row>
    <row r="33" spans="1:7" ht="12.75">
      <c r="A33" s="336" t="s">
        <v>114</v>
      </c>
      <c r="B33" s="336"/>
      <c r="C33" s="336"/>
      <c r="D33" s="322"/>
      <c r="E33" s="35" t="s">
        <v>122</v>
      </c>
      <c r="F33" s="139"/>
      <c r="G33" s="1"/>
    </row>
    <row r="34" spans="1:7" ht="13.5" thickBot="1">
      <c r="A34" s="336" t="s">
        <v>146</v>
      </c>
      <c r="B34" s="336"/>
      <c r="C34" s="336"/>
      <c r="D34" s="178"/>
      <c r="E34" s="1"/>
      <c r="F34" s="147"/>
      <c r="G34" s="1"/>
    </row>
    <row r="35" spans="1:7" ht="13.5" thickTop="1">
      <c r="A35" s="311"/>
      <c r="B35" s="311"/>
      <c r="C35" s="311"/>
      <c r="D35" s="321">
        <f>IF(D34="","",IF(D34=-908000,"Correct!","Try again!"))</f>
      </c>
      <c r="E35" s="311"/>
      <c r="F35" s="321">
        <f>IF(F34="","",IF(F34=-245160,"Correct!","Try again!"))</f>
      </c>
      <c r="G35" s="311"/>
    </row>
    <row r="37" spans="1:7" ht="12.75">
      <c r="A37" s="360" t="s">
        <v>299</v>
      </c>
      <c r="B37" s="360"/>
      <c r="C37" s="360"/>
      <c r="D37" s="360"/>
      <c r="E37" s="12"/>
      <c r="F37" s="12"/>
      <c r="G37" s="1"/>
    </row>
    <row r="38" spans="1:7" ht="12.75">
      <c r="A38" s="356"/>
      <c r="B38" s="356"/>
      <c r="C38" s="356"/>
      <c r="D38" s="12"/>
      <c r="E38" s="12"/>
      <c r="F38" s="12"/>
      <c r="G38" s="1"/>
    </row>
    <row r="39" spans="1:7" ht="12.75">
      <c r="A39" s="336"/>
      <c r="B39" s="336"/>
      <c r="C39" s="336"/>
      <c r="D39" s="116"/>
      <c r="E39" s="27" t="s">
        <v>35</v>
      </c>
      <c r="F39" s="116"/>
      <c r="G39" s="1"/>
    </row>
    <row r="40" spans="1:7" ht="12.75">
      <c r="A40" s="336"/>
      <c r="B40" s="336"/>
      <c r="C40" s="336"/>
      <c r="D40" s="108" t="s">
        <v>335</v>
      </c>
      <c r="E40" s="108" t="s">
        <v>36</v>
      </c>
      <c r="F40" s="108" t="s">
        <v>70</v>
      </c>
      <c r="G40" s="1"/>
    </row>
    <row r="41" spans="1:7" ht="12.75">
      <c r="A41" s="336" t="s">
        <v>336</v>
      </c>
      <c r="B41" s="336"/>
      <c r="C41" s="336"/>
      <c r="D41" s="125"/>
      <c r="E41" s="1"/>
      <c r="F41" s="125"/>
      <c r="G41" s="1"/>
    </row>
    <row r="42" spans="1:7" ht="12.75">
      <c r="A42" s="336" t="s">
        <v>337</v>
      </c>
      <c r="B42" s="336"/>
      <c r="C42" s="336"/>
      <c r="D42" s="126"/>
      <c r="E42" s="189"/>
      <c r="F42" s="126"/>
      <c r="G42" s="1"/>
    </row>
    <row r="43" spans="1:7" ht="12.75">
      <c r="A43" s="336" t="s">
        <v>338</v>
      </c>
      <c r="B43" s="336"/>
      <c r="C43" s="336"/>
      <c r="D43" s="125"/>
      <c r="E43" s="190"/>
      <c r="F43" s="125"/>
      <c r="G43" s="1"/>
    </row>
    <row r="44" spans="1:7" ht="13.5" thickBot="1">
      <c r="A44" s="336" t="s">
        <v>298</v>
      </c>
      <c r="B44" s="336"/>
      <c r="C44" s="336"/>
      <c r="D44" s="127"/>
      <c r="E44" s="1"/>
      <c r="F44" s="127"/>
      <c r="G44" s="1"/>
    </row>
    <row r="45" spans="1:7" ht="13.5" thickTop="1">
      <c r="A45" s="336"/>
      <c r="B45" s="336"/>
      <c r="C45" s="336"/>
      <c r="D45" s="45">
        <f>IF(D44="","",IF(D44=-133000,"Correct!","Try again!"))</f>
      </c>
      <c r="E45" s="1"/>
      <c r="F45" s="45">
        <f>IF(F44="","",IF(F44=-38244,"Correct!","Try again!"))</f>
      </c>
      <c r="G45" s="1"/>
    </row>
    <row r="46" spans="1:7" ht="12.75">
      <c r="A46" s="336"/>
      <c r="B46" s="336"/>
      <c r="C46" s="336"/>
      <c r="D46" s="1"/>
      <c r="E46" s="1"/>
      <c r="F46" s="1"/>
      <c r="G46" s="1"/>
    </row>
    <row r="47" spans="1:7" ht="12.75">
      <c r="A47" s="360" t="s">
        <v>301</v>
      </c>
      <c r="B47" s="360"/>
      <c r="C47" s="360"/>
      <c r="D47" s="360"/>
      <c r="E47" s="360"/>
      <c r="F47" s="1"/>
      <c r="G47" s="1"/>
    </row>
    <row r="48" spans="1:7" ht="12.75">
      <c r="A48" s="336"/>
      <c r="B48" s="336"/>
      <c r="C48" s="336"/>
      <c r="D48" s="1"/>
      <c r="E48" s="1"/>
      <c r="F48" s="1"/>
      <c r="G48" s="1"/>
    </row>
    <row r="49" spans="1:7" ht="12.75">
      <c r="A49" s="336"/>
      <c r="B49" s="336"/>
      <c r="C49" s="336"/>
      <c r="D49" s="116"/>
      <c r="E49" s="27" t="s">
        <v>35</v>
      </c>
      <c r="F49" s="116"/>
      <c r="G49" s="1"/>
    </row>
    <row r="50" spans="1:7" ht="12.75">
      <c r="A50" s="336"/>
      <c r="B50" s="336"/>
      <c r="C50" s="336"/>
      <c r="D50" s="108" t="s">
        <v>335</v>
      </c>
      <c r="E50" s="108" t="s">
        <v>36</v>
      </c>
      <c r="F50" s="108" t="s">
        <v>70</v>
      </c>
      <c r="G50" s="1"/>
    </row>
    <row r="51" spans="1:7" ht="12.75">
      <c r="A51" s="336" t="s">
        <v>339</v>
      </c>
      <c r="B51" s="336"/>
      <c r="C51" s="336"/>
      <c r="D51" s="125"/>
      <c r="E51" s="192"/>
      <c r="F51" s="130"/>
      <c r="G51" s="1"/>
    </row>
    <row r="52" spans="1:7" ht="12.75">
      <c r="A52" s="336" t="s">
        <v>337</v>
      </c>
      <c r="B52" s="336"/>
      <c r="C52" s="336"/>
      <c r="D52" s="126"/>
      <c r="E52" s="193"/>
      <c r="F52" s="146"/>
      <c r="G52" s="1"/>
    </row>
    <row r="53" spans="1:7" ht="12.75">
      <c r="A53" s="336" t="s">
        <v>338</v>
      </c>
      <c r="B53" s="336"/>
      <c r="C53" s="336"/>
      <c r="D53" s="125"/>
      <c r="E53" s="194"/>
      <c r="F53" s="130"/>
      <c r="G53" s="1"/>
    </row>
    <row r="54" spans="1:7" ht="13.5" thickBot="1">
      <c r="A54" s="336" t="s">
        <v>340</v>
      </c>
      <c r="B54" s="336"/>
      <c r="C54" s="336"/>
      <c r="D54" s="127"/>
      <c r="E54" s="168"/>
      <c r="F54" s="132"/>
      <c r="G54" s="1"/>
    </row>
    <row r="55" spans="1:7" ht="13.5" thickTop="1">
      <c r="A55" s="336"/>
      <c r="B55" s="336"/>
      <c r="C55" s="336"/>
      <c r="D55" s="191"/>
      <c r="E55" s="168"/>
      <c r="F55" s="115"/>
      <c r="G55" s="1"/>
    </row>
    <row r="56" spans="1:7" ht="13.5" thickBot="1">
      <c r="A56" s="336" t="s">
        <v>341</v>
      </c>
      <c r="B56" s="336"/>
      <c r="C56" s="336"/>
      <c r="D56" s="143"/>
      <c r="E56" s="194"/>
      <c r="F56" s="145"/>
      <c r="G56" s="1"/>
    </row>
    <row r="57" spans="1:7" ht="13.5" thickTop="1">
      <c r="A57" s="336" t="s">
        <v>107</v>
      </c>
      <c r="B57" s="336"/>
      <c r="C57" s="336"/>
      <c r="D57" s="106"/>
      <c r="E57" s="168"/>
      <c r="F57" s="115"/>
      <c r="G57" s="1"/>
    </row>
    <row r="58" spans="1:7" ht="12.75">
      <c r="A58" s="336" t="s">
        <v>342</v>
      </c>
      <c r="B58" s="336"/>
      <c r="C58" s="336"/>
      <c r="D58" s="106"/>
      <c r="E58" s="168"/>
      <c r="F58" s="145"/>
      <c r="G58" s="1"/>
    </row>
    <row r="59" spans="1:7" ht="12.75">
      <c r="A59" s="336" t="s">
        <v>147</v>
      </c>
      <c r="B59" s="336"/>
      <c r="C59" s="336"/>
      <c r="D59" s="106"/>
      <c r="E59" s="168"/>
      <c r="F59" s="115"/>
      <c r="G59" s="1"/>
    </row>
    <row r="60" spans="1:7" ht="12.75">
      <c r="A60" s="336" t="s">
        <v>282</v>
      </c>
      <c r="B60" s="336"/>
      <c r="C60" s="336"/>
      <c r="D60" s="125"/>
      <c r="E60" s="194"/>
      <c r="F60" s="130"/>
      <c r="G60" s="1"/>
    </row>
    <row r="61" spans="1:7" ht="12.75">
      <c r="A61" s="336" t="s">
        <v>255</v>
      </c>
      <c r="B61" s="336"/>
      <c r="C61" s="336"/>
      <c r="D61" s="126"/>
      <c r="E61" s="50" t="s">
        <v>123</v>
      </c>
      <c r="F61" s="146"/>
      <c r="G61" s="1"/>
    </row>
    <row r="62" spans="1:7" ht="12.75">
      <c r="A62" s="336" t="s">
        <v>300</v>
      </c>
      <c r="B62" s="336"/>
      <c r="C62" s="336"/>
      <c r="D62" s="125"/>
      <c r="E62" s="194"/>
      <c r="F62" s="145"/>
      <c r="G62" s="1"/>
    </row>
    <row r="63" spans="1:7" ht="13.5" thickBot="1">
      <c r="A63" s="336" t="s">
        <v>284</v>
      </c>
      <c r="B63" s="336"/>
      <c r="C63" s="336"/>
      <c r="D63" s="127"/>
      <c r="E63" s="168"/>
      <c r="F63" s="130"/>
      <c r="G63" s="1"/>
    </row>
    <row r="64" spans="1:7" ht="13.5" thickTop="1">
      <c r="A64" s="336"/>
      <c r="B64" s="336"/>
      <c r="C64" s="336"/>
      <c r="D64" s="106"/>
      <c r="E64" s="168"/>
      <c r="F64" s="115"/>
      <c r="G64" s="1"/>
    </row>
    <row r="65" spans="1:7" ht="13.5" thickBot="1">
      <c r="A65" s="336" t="s">
        <v>285</v>
      </c>
      <c r="B65" s="336"/>
      <c r="C65" s="336"/>
      <c r="D65" s="143"/>
      <c r="E65" s="194"/>
      <c r="F65" s="145"/>
      <c r="G65" s="1"/>
    </row>
    <row r="66" spans="1:7" ht="13.5" thickTop="1">
      <c r="A66" s="336" t="s">
        <v>107</v>
      </c>
      <c r="B66" s="336"/>
      <c r="C66" s="336"/>
      <c r="D66" s="2"/>
      <c r="E66" s="1"/>
      <c r="F66" s="115"/>
      <c r="G66" s="1"/>
    </row>
    <row r="67" spans="1:7" ht="12.75">
      <c r="A67" s="336" t="s">
        <v>264</v>
      </c>
      <c r="B67" s="336"/>
      <c r="C67" s="336"/>
      <c r="D67" s="1"/>
      <c r="E67" s="1"/>
      <c r="F67" s="130"/>
      <c r="G67" s="1"/>
    </row>
    <row r="68" spans="1:7" ht="13.5" thickBot="1">
      <c r="A68" s="336" t="s">
        <v>286</v>
      </c>
      <c r="B68" s="336"/>
      <c r="C68" s="336"/>
      <c r="D68" s="336"/>
      <c r="E68" s="1"/>
      <c r="F68" s="147"/>
      <c r="G68" s="1"/>
    </row>
    <row r="69" spans="1:7" ht="13.5" thickTop="1">
      <c r="A69" s="1"/>
      <c r="B69" s="1"/>
      <c r="C69" s="1"/>
      <c r="D69" s="1"/>
      <c r="E69" s="1"/>
      <c r="F69" s="45">
        <f>IF(F68="","",IF(F68=-14718,"Correct!","Try again!"))</f>
      </c>
      <c r="G69" s="1"/>
    </row>
    <row r="71" spans="1:11" ht="12.75">
      <c r="A71" s="342" t="s">
        <v>213</v>
      </c>
      <c r="B71" s="342"/>
      <c r="C71" s="342"/>
      <c r="D71" s="342"/>
      <c r="E71" s="342"/>
      <c r="F71" s="342"/>
      <c r="G71" s="342"/>
      <c r="H71" s="342"/>
      <c r="I71" s="342"/>
      <c r="J71" s="342"/>
      <c r="K71" s="22"/>
    </row>
    <row r="72" spans="1:11" ht="12.75">
      <c r="A72" s="342" t="s">
        <v>148</v>
      </c>
      <c r="B72" s="342"/>
      <c r="C72" s="342"/>
      <c r="D72" s="342"/>
      <c r="E72" s="342"/>
      <c r="F72" s="342"/>
      <c r="G72" s="342"/>
      <c r="H72" s="342"/>
      <c r="I72" s="342"/>
      <c r="J72" s="342"/>
      <c r="K72" s="22"/>
    </row>
    <row r="73" spans="1:11" ht="12.75">
      <c r="A73" s="329" t="s">
        <v>254</v>
      </c>
      <c r="B73" s="329"/>
      <c r="C73" s="329"/>
      <c r="D73" s="329"/>
      <c r="E73" s="329"/>
      <c r="F73" s="329"/>
      <c r="G73" s="329"/>
      <c r="H73" s="329"/>
      <c r="I73" s="329"/>
      <c r="J73" s="329"/>
      <c r="K73" s="22"/>
    </row>
    <row r="74" spans="1:11" ht="12.75">
      <c r="A74" s="24"/>
      <c r="B74" s="24"/>
      <c r="C74" s="24"/>
      <c r="D74" s="23"/>
      <c r="E74" s="23"/>
      <c r="F74" s="23"/>
      <c r="G74" s="23"/>
      <c r="H74" s="23"/>
      <c r="I74" s="22"/>
      <c r="J74" s="22"/>
      <c r="K74" s="22"/>
    </row>
    <row r="75" spans="1:11" ht="12.75">
      <c r="A75" s="236"/>
      <c r="B75" s="236"/>
      <c r="C75" s="236"/>
      <c r="D75" s="237" t="s">
        <v>134</v>
      </c>
      <c r="E75" s="237" t="s">
        <v>133</v>
      </c>
      <c r="F75" s="357" t="s">
        <v>152</v>
      </c>
      <c r="G75" s="357"/>
      <c r="H75" s="357"/>
      <c r="I75" s="357"/>
      <c r="J75" s="237" t="s">
        <v>149</v>
      </c>
      <c r="K75" s="51"/>
    </row>
    <row r="76" spans="1:11" ht="12.75">
      <c r="A76" s="353" t="s">
        <v>150</v>
      </c>
      <c r="B76" s="353"/>
      <c r="C76" s="353"/>
      <c r="D76" s="238" t="s">
        <v>70</v>
      </c>
      <c r="E76" s="238" t="s">
        <v>70</v>
      </c>
      <c r="F76" s="239"/>
      <c r="G76" s="238" t="s">
        <v>84</v>
      </c>
      <c r="H76" s="240"/>
      <c r="I76" s="238" t="s">
        <v>85</v>
      </c>
      <c r="J76" s="238" t="s">
        <v>153</v>
      </c>
      <c r="K76" s="51"/>
    </row>
    <row r="77" spans="1:11" ht="12.75">
      <c r="A77" s="352" t="s">
        <v>12</v>
      </c>
      <c r="B77" s="352"/>
      <c r="C77" s="352"/>
      <c r="D77" s="210">
        <v>-200000</v>
      </c>
      <c r="E77" s="195"/>
      <c r="F77" s="101"/>
      <c r="G77" s="216"/>
      <c r="H77" s="91"/>
      <c r="I77" s="221"/>
      <c r="J77" s="225"/>
      <c r="K77" s="84">
        <f>IF(J77="","",IF(J77=-419200,"Correct!","Try again!"))</f>
      </c>
    </row>
    <row r="78" spans="1:11" ht="12.75">
      <c r="A78" s="355" t="s">
        <v>52</v>
      </c>
      <c r="B78" s="355"/>
      <c r="C78" s="355"/>
      <c r="D78" s="210">
        <v>93800</v>
      </c>
      <c r="E78" s="196"/>
      <c r="F78" s="98"/>
      <c r="G78" s="217"/>
      <c r="H78" s="95"/>
      <c r="I78" s="222"/>
      <c r="J78" s="222"/>
      <c r="K78" s="84">
        <f>IF(J78="","",IF(J78=208880,"Correct!","Try again!"))</f>
      </c>
    </row>
    <row r="79" spans="1:11" ht="12.75">
      <c r="A79" s="355" t="s">
        <v>13</v>
      </c>
      <c r="B79" s="355"/>
      <c r="C79" s="355"/>
      <c r="D79" s="210">
        <v>19000</v>
      </c>
      <c r="E79" s="196"/>
      <c r="F79" s="98"/>
      <c r="G79" s="217"/>
      <c r="H79" s="95"/>
      <c r="I79" s="222"/>
      <c r="J79" s="222"/>
      <c r="K79" s="84">
        <f>IF(J79="","",IF(J79=39276,"Correct!","Try again!"))</f>
      </c>
    </row>
    <row r="80" spans="1:11" ht="12.75">
      <c r="A80" s="355" t="s">
        <v>135</v>
      </c>
      <c r="B80" s="355"/>
      <c r="C80" s="355"/>
      <c r="D80" s="210">
        <v>7000</v>
      </c>
      <c r="E80" s="196"/>
      <c r="F80" s="98"/>
      <c r="G80" s="217"/>
      <c r="H80" s="95"/>
      <c r="I80" s="222"/>
      <c r="J80" s="222"/>
      <c r="K80" s="84">
        <f>IF(J80="","",IF(J80=16864,"Correct!","Try again!"))</f>
      </c>
    </row>
    <row r="81" spans="1:11" ht="12.75">
      <c r="A81" s="355" t="s">
        <v>136</v>
      </c>
      <c r="B81" s="355"/>
      <c r="C81" s="355"/>
      <c r="D81" s="210">
        <v>21000</v>
      </c>
      <c r="E81" s="196"/>
      <c r="F81" s="98"/>
      <c r="G81" s="217"/>
      <c r="H81" s="95"/>
      <c r="I81" s="222"/>
      <c r="J81" s="222"/>
      <c r="K81" s="84">
        <f>IF(J81="","",IF(J81=37166,"Correct!","Try again!"))</f>
      </c>
    </row>
    <row r="82" spans="1:11" ht="12.75">
      <c r="A82" s="355" t="s">
        <v>151</v>
      </c>
      <c r="B82" s="355"/>
      <c r="C82" s="355"/>
      <c r="D82" s="210">
        <v>-13750</v>
      </c>
      <c r="E82" s="196"/>
      <c r="F82" s="98"/>
      <c r="G82" s="217"/>
      <c r="H82" s="95"/>
      <c r="I82" s="222"/>
      <c r="J82" s="222"/>
      <c r="K82" s="84">
        <f>IF(J82="","",IF(J82=0,"Correct!","Try again!"))</f>
      </c>
    </row>
    <row r="83" spans="1:11" ht="12.75">
      <c r="A83" s="355" t="s">
        <v>302</v>
      </c>
      <c r="B83" s="355"/>
      <c r="C83" s="355"/>
      <c r="D83" s="210">
        <v>0</v>
      </c>
      <c r="E83" s="195"/>
      <c r="F83" s="97"/>
      <c r="G83" s="216"/>
      <c r="H83" s="93"/>
      <c r="I83" s="221"/>
      <c r="J83" s="226"/>
      <c r="K83" s="84">
        <f>IF(J83="","",IF(J83=-8190,"Correct!","Try again!"))</f>
      </c>
    </row>
    <row r="84" spans="1:11" ht="13.5" thickBot="1">
      <c r="A84" s="355" t="s">
        <v>117</v>
      </c>
      <c r="B84" s="355"/>
      <c r="C84" s="355"/>
      <c r="D84" s="211">
        <f>SUM(D77:D83)</f>
        <v>-72950</v>
      </c>
      <c r="E84" s="197"/>
      <c r="F84" s="52"/>
      <c r="G84" s="218"/>
      <c r="H84" s="52"/>
      <c r="I84" s="218"/>
      <c r="J84" s="227"/>
      <c r="K84" s="84">
        <f>IF(J84="","",IF(J84=-125204,"Correct!","Try again!"))</f>
      </c>
    </row>
    <row r="85" spans="1:11" ht="13.5" thickTop="1">
      <c r="A85" s="354"/>
      <c r="B85" s="354"/>
      <c r="C85" s="354"/>
      <c r="D85" s="198"/>
      <c r="E85" s="198"/>
      <c r="F85" s="51"/>
      <c r="G85" s="198"/>
      <c r="H85" s="51"/>
      <c r="I85" s="198"/>
      <c r="J85" s="198"/>
      <c r="K85" s="84"/>
    </row>
    <row r="86" spans="1:11" ht="12.75">
      <c r="A86" s="354" t="s">
        <v>298</v>
      </c>
      <c r="B86" s="354"/>
      <c r="C86" s="354"/>
      <c r="D86" s="212">
        <v>-318000</v>
      </c>
      <c r="E86" s="199"/>
      <c r="F86" s="99"/>
      <c r="G86" s="219"/>
      <c r="H86" s="92"/>
      <c r="I86" s="223"/>
      <c r="J86" s="221"/>
      <c r="K86" s="84">
        <f>IF(J86="","",IF(J86=-356244,"Correct!","Try again!"))</f>
      </c>
    </row>
    <row r="87" spans="1:11" ht="12.75">
      <c r="A87" s="354" t="s">
        <v>56</v>
      </c>
      <c r="B87" s="354"/>
      <c r="C87" s="354"/>
      <c r="D87" s="212">
        <f>D84</f>
        <v>-72950</v>
      </c>
      <c r="E87" s="200"/>
      <c r="F87" s="98"/>
      <c r="G87" s="217"/>
      <c r="H87" s="95"/>
      <c r="I87" s="222"/>
      <c r="J87" s="222"/>
      <c r="K87" s="84">
        <f>IF(J87="","",IF(J87=-125204,"Correct!","Try again!"))</f>
      </c>
    </row>
    <row r="88" spans="1:11" ht="12.75">
      <c r="A88" s="354" t="s">
        <v>72</v>
      </c>
      <c r="B88" s="354"/>
      <c r="C88" s="354"/>
      <c r="D88" s="213">
        <v>24000</v>
      </c>
      <c r="E88" s="201"/>
      <c r="F88" s="97"/>
      <c r="G88" s="216"/>
      <c r="H88" s="100"/>
      <c r="I88" s="224"/>
      <c r="J88" s="226"/>
      <c r="K88" s="84">
        <f>IF(J88="","",IF(J88=24000,"Correct!","Try again!"))</f>
      </c>
    </row>
    <row r="89" spans="1:11" ht="13.5" thickBot="1">
      <c r="A89" s="354" t="s">
        <v>279</v>
      </c>
      <c r="B89" s="354"/>
      <c r="C89" s="354"/>
      <c r="D89" s="214">
        <f>SUM(D86:D88)</f>
        <v>-366950</v>
      </c>
      <c r="E89" s="202"/>
      <c r="F89" s="51"/>
      <c r="G89" s="198"/>
      <c r="H89" s="51"/>
      <c r="I89" s="198"/>
      <c r="J89" s="203"/>
      <c r="K89" s="84">
        <f>IF(J89="","",IF(J89=-457448,"Correct!","Try again!"))</f>
      </c>
    </row>
    <row r="90" spans="1:11" ht="13.5" thickTop="1">
      <c r="A90" s="354"/>
      <c r="B90" s="354"/>
      <c r="C90" s="354"/>
      <c r="D90" s="198"/>
      <c r="E90" s="198"/>
      <c r="F90" s="51"/>
      <c r="G90" s="198"/>
      <c r="H90" s="51"/>
      <c r="I90" s="198"/>
      <c r="J90" s="198"/>
      <c r="K90" s="84"/>
    </row>
    <row r="91" spans="1:11" ht="12.75">
      <c r="A91" s="343" t="s">
        <v>127</v>
      </c>
      <c r="B91" s="343"/>
      <c r="C91" s="343"/>
      <c r="D91" s="212">
        <v>110750</v>
      </c>
      <c r="E91" s="199"/>
      <c r="F91" s="97"/>
      <c r="G91" s="216"/>
      <c r="H91" s="91"/>
      <c r="I91" s="221"/>
      <c r="J91" s="221"/>
      <c r="K91" s="84">
        <f>IF(J91="","",IF(J91=150170,"Correct!","Try again!"))</f>
      </c>
    </row>
    <row r="92" spans="1:11" ht="12.75">
      <c r="A92" s="343" t="s">
        <v>60</v>
      </c>
      <c r="B92" s="343"/>
      <c r="C92" s="343"/>
      <c r="D92" s="212">
        <v>98000</v>
      </c>
      <c r="E92" s="200"/>
      <c r="F92" s="98"/>
      <c r="G92" s="217"/>
      <c r="H92" s="95"/>
      <c r="I92" s="222"/>
      <c r="J92" s="222"/>
      <c r="K92" s="84">
        <f>IF(J92="","",IF(J92=178190,"Correct!","Try again!"))</f>
      </c>
    </row>
    <row r="93" spans="1:11" ht="12.75">
      <c r="A93" s="343" t="s">
        <v>222</v>
      </c>
      <c r="B93" s="343"/>
      <c r="C93" s="343"/>
      <c r="D93" s="212">
        <v>30000</v>
      </c>
      <c r="E93" s="200"/>
      <c r="F93" s="98"/>
      <c r="G93" s="217"/>
      <c r="H93" s="95"/>
      <c r="I93" s="222"/>
      <c r="J93" s="222"/>
      <c r="K93" s="84">
        <f>IF(J93="","",IF(J93=32700,"Correct!","Try again!"))</f>
      </c>
    </row>
    <row r="94" spans="1:11" ht="12.75">
      <c r="A94" s="343" t="s">
        <v>214</v>
      </c>
      <c r="B94" s="343"/>
      <c r="C94" s="343"/>
      <c r="D94" s="212">
        <v>126000</v>
      </c>
      <c r="E94" s="200"/>
      <c r="F94" s="98"/>
      <c r="G94" s="217"/>
      <c r="H94" s="95"/>
      <c r="I94" s="222"/>
      <c r="J94" s="222"/>
      <c r="K94" s="84">
        <f>IF(J94="","",IF(J94=0,"Correct!","Try again!"))</f>
      </c>
    </row>
    <row r="95" spans="1:11" ht="12.75">
      <c r="A95" s="343" t="s">
        <v>215</v>
      </c>
      <c r="B95" s="343"/>
      <c r="C95" s="343"/>
      <c r="D95" s="212">
        <v>398000</v>
      </c>
      <c r="E95" s="199"/>
      <c r="F95" s="100"/>
      <c r="G95" s="326"/>
      <c r="H95" s="94"/>
      <c r="I95" s="224"/>
      <c r="J95" s="226"/>
      <c r="K95" s="84">
        <f>IF(J95="","",IF(J95=528950,"Correct!","Try again!"))</f>
      </c>
    </row>
    <row r="96" spans="1:11" ht="13.5" thickBot="1">
      <c r="A96" s="354" t="s">
        <v>146</v>
      </c>
      <c r="B96" s="354"/>
      <c r="C96" s="354"/>
      <c r="D96" s="214">
        <f>SUM(D91:D95)</f>
        <v>762750</v>
      </c>
      <c r="E96" s="203"/>
      <c r="F96" s="327"/>
      <c r="G96" s="204"/>
      <c r="H96" s="327"/>
      <c r="I96" s="204"/>
      <c r="J96" s="203"/>
      <c r="K96" s="84">
        <f>IF(J96="","",IF(J96=890010,"Correct!","Try again!"))</f>
      </c>
    </row>
    <row r="97" spans="1:11" ht="13.5" thickTop="1">
      <c r="A97" s="354"/>
      <c r="B97" s="354"/>
      <c r="C97" s="354"/>
      <c r="D97" s="204"/>
      <c r="E97" s="204"/>
      <c r="F97" s="53"/>
      <c r="G97" s="212"/>
      <c r="H97" s="53"/>
      <c r="I97" s="212"/>
      <c r="J97" s="204"/>
      <c r="K97" s="84"/>
    </row>
    <row r="98" spans="1:11" ht="12.75">
      <c r="A98" s="354" t="s">
        <v>10</v>
      </c>
      <c r="B98" s="354"/>
      <c r="C98" s="354"/>
      <c r="D98" s="212">
        <v>-60800</v>
      </c>
      <c r="E98" s="205"/>
      <c r="F98" s="92"/>
      <c r="G98" s="219"/>
      <c r="H98" s="92"/>
      <c r="I98" s="223"/>
      <c r="J98" s="221"/>
      <c r="K98" s="84">
        <f>IF(J98="","",IF(J98=-75380,"Correct!","Try again!"))</f>
      </c>
    </row>
    <row r="99" spans="1:11" ht="12.75">
      <c r="A99" s="354" t="s">
        <v>112</v>
      </c>
      <c r="B99" s="354"/>
      <c r="C99" s="354"/>
      <c r="D99" s="212">
        <v>-132000</v>
      </c>
      <c r="E99" s="206"/>
      <c r="F99" s="93"/>
      <c r="G99" s="219"/>
      <c r="H99" s="92"/>
      <c r="I99" s="223"/>
      <c r="J99" s="222"/>
      <c r="K99" s="84">
        <f>IF(J99="","",IF(J99=-169800,"Correct!","Try again!"))</f>
      </c>
    </row>
    <row r="100" spans="1:11" ht="12.75">
      <c r="A100" s="354" t="s">
        <v>11</v>
      </c>
      <c r="B100" s="354"/>
      <c r="C100" s="354"/>
      <c r="D100" s="204">
        <v>-120000</v>
      </c>
      <c r="E100" s="206"/>
      <c r="F100" s="94"/>
      <c r="G100" s="217"/>
      <c r="H100" s="95"/>
      <c r="I100" s="222"/>
      <c r="J100" s="222"/>
      <c r="K100" s="84">
        <f>IF(J100="","",IF(J100=-120000,"Correct!","Try again!"))</f>
      </c>
    </row>
    <row r="101" spans="1:11" ht="12.75">
      <c r="A101" s="354" t="s">
        <v>128</v>
      </c>
      <c r="B101" s="354"/>
      <c r="C101" s="354"/>
      <c r="D101" s="204">
        <v>-83000</v>
      </c>
      <c r="E101" s="206"/>
      <c r="F101" s="96"/>
      <c r="G101" s="217"/>
      <c r="H101" s="95"/>
      <c r="I101" s="222"/>
      <c r="J101" s="222"/>
      <c r="K101" s="84">
        <f>IF(J101="","",IF(J101=-83000,"Correct!","Try again!"))</f>
      </c>
    </row>
    <row r="102" spans="1:11" ht="12.75">
      <c r="A102" s="354" t="s">
        <v>279</v>
      </c>
      <c r="B102" s="354"/>
      <c r="C102" s="354"/>
      <c r="D102" s="204">
        <v>-366950</v>
      </c>
      <c r="E102" s="207"/>
      <c r="F102" s="90"/>
      <c r="G102" s="205"/>
      <c r="H102" s="91"/>
      <c r="I102" s="221"/>
      <c r="J102" s="226"/>
      <c r="K102" s="84">
        <f>IF(J102="","",IF(J102=-457448,"Correct!","Try again!"))</f>
      </c>
    </row>
    <row r="103" spans="1:11" ht="12.75">
      <c r="A103" s="354" t="s">
        <v>145</v>
      </c>
      <c r="B103" s="354"/>
      <c r="C103" s="354"/>
      <c r="D103" s="204"/>
      <c r="E103" s="208"/>
      <c r="F103" s="53"/>
      <c r="G103" s="212"/>
      <c r="H103" s="53"/>
      <c r="I103" s="212"/>
      <c r="J103" s="208"/>
      <c r="K103" s="84">
        <f>IF(J103="","",IF(J103=-905628,"Correct!","Try again!"))</f>
      </c>
    </row>
    <row r="104" spans="1:11" ht="12.75">
      <c r="A104" s="354" t="s">
        <v>114</v>
      </c>
      <c r="B104" s="354"/>
      <c r="C104" s="354"/>
      <c r="D104" s="213"/>
      <c r="E104" s="209"/>
      <c r="F104" s="90"/>
      <c r="G104" s="220"/>
      <c r="H104" s="91"/>
      <c r="I104" s="220"/>
      <c r="J104" s="325"/>
      <c r="K104" s="84">
        <f>IF(J104="","",IF(J104=15618,"Correct!","Try again!"))</f>
      </c>
    </row>
    <row r="105" spans="1:11" ht="13.5" thickBot="1">
      <c r="A105" s="354" t="s">
        <v>146</v>
      </c>
      <c r="B105" s="354"/>
      <c r="C105" s="354"/>
      <c r="D105" s="215">
        <f>SUM(D98:D104)</f>
        <v>-762750</v>
      </c>
      <c r="E105" s="202"/>
      <c r="F105" s="53"/>
      <c r="G105" s="323"/>
      <c r="H105" s="53"/>
      <c r="I105" s="324"/>
      <c r="J105" s="202"/>
      <c r="K105" s="84">
        <f>IF(J105="","",IF(J105=-890010,"Correct!","Try again!"))</f>
      </c>
    </row>
    <row r="106" spans="1:11" ht="13.5" thickTop="1">
      <c r="A106" s="336"/>
      <c r="B106" s="336"/>
      <c r="C106" s="336"/>
      <c r="D106" s="1"/>
      <c r="E106" s="45">
        <f>IF(E105="","",IF(E105=-245160,"Correct!","Try again!"))</f>
      </c>
      <c r="F106" s="1"/>
      <c r="G106" s="45">
        <f>IF(G105="","",IF(G105=217138,"Correct!","Try again!"))</f>
      </c>
      <c r="H106" s="1"/>
      <c r="I106" s="45">
        <f>IF(I105="","",IF(I105=217138,"Correct!","Try again!"))</f>
      </c>
      <c r="J106" s="45">
        <f>IF(J105="","",IF(J105=-890010,"Correct!","Try again!"))</f>
      </c>
      <c r="K106" s="1"/>
    </row>
    <row r="107" spans="1:11" ht="12.75">
      <c r="A107" s="351" t="s">
        <v>326</v>
      </c>
      <c r="B107" s="351"/>
      <c r="C107" s="351"/>
      <c r="D107" s="351"/>
      <c r="E107" s="351"/>
      <c r="F107" s="351"/>
      <c r="G107" s="351"/>
      <c r="H107" s="1"/>
      <c r="I107" s="1"/>
      <c r="J107" s="1"/>
      <c r="K107" s="1"/>
    </row>
    <row r="108" spans="1:11" ht="12.75">
      <c r="A108" s="351" t="s">
        <v>155</v>
      </c>
      <c r="B108" s="351"/>
      <c r="C108" s="351"/>
      <c r="D108" s="351"/>
      <c r="E108" s="351"/>
      <c r="F108" s="351"/>
      <c r="G108" s="351"/>
      <c r="H108" s="51"/>
      <c r="I108" s="51"/>
      <c r="J108" s="51"/>
      <c r="K108" s="51"/>
    </row>
    <row r="109" spans="1:11" ht="12.75">
      <c r="A109" s="351" t="s">
        <v>154</v>
      </c>
      <c r="B109" s="351"/>
      <c r="C109" s="351"/>
      <c r="D109" s="351"/>
      <c r="E109" s="351"/>
      <c r="F109" s="351"/>
      <c r="G109" s="351"/>
      <c r="H109" s="51"/>
      <c r="I109" s="51"/>
      <c r="J109" s="51"/>
      <c r="K109" s="51"/>
    </row>
    <row r="110" spans="1:11" ht="12.75">
      <c r="A110" s="351" t="s">
        <v>216</v>
      </c>
      <c r="B110" s="351"/>
      <c r="C110" s="351"/>
      <c r="D110" s="351"/>
      <c r="E110" s="351"/>
      <c r="F110" s="351"/>
      <c r="G110" s="351"/>
      <c r="H110" s="51"/>
      <c r="I110" s="51"/>
      <c r="J110" s="51"/>
      <c r="K110" s="51"/>
    </row>
    <row r="111" spans="1:11" ht="12.75">
      <c r="A111" s="1"/>
      <c r="B111" s="1"/>
      <c r="C111" s="1"/>
      <c r="D111" s="1"/>
      <c r="E111" s="1"/>
      <c r="F111" s="12"/>
      <c r="G111" s="12"/>
      <c r="H111" s="12"/>
      <c r="I111" s="12"/>
      <c r="J111" s="12"/>
      <c r="K111" s="12"/>
    </row>
    <row r="112" spans="6:11" ht="12.75">
      <c r="F112" s="74"/>
      <c r="G112" s="74"/>
      <c r="H112" s="74"/>
      <c r="I112" s="41"/>
      <c r="J112" s="41"/>
      <c r="K112" s="41"/>
    </row>
    <row r="113" spans="1:11" s="38" customFormat="1" ht="12.75">
      <c r="A113" s="29" t="s">
        <v>223</v>
      </c>
      <c r="B113" s="29"/>
      <c r="C113" s="29"/>
      <c r="D113" s="39"/>
      <c r="E113" s="39"/>
      <c r="F113" s="85"/>
      <c r="G113" s="85"/>
      <c r="H113" s="85"/>
      <c r="I113" s="41"/>
      <c r="J113" s="41"/>
      <c r="K113" s="41"/>
    </row>
    <row r="114" spans="1:11" s="38" customFormat="1" ht="12.75">
      <c r="A114" s="22"/>
      <c r="B114" s="22"/>
      <c r="C114" s="22"/>
      <c r="D114" s="22"/>
      <c r="E114" s="22"/>
      <c r="F114" s="22"/>
      <c r="G114" s="22"/>
      <c r="H114" s="22"/>
      <c r="I114" s="41"/>
      <c r="J114" s="41"/>
      <c r="K114" s="41"/>
    </row>
    <row r="115" spans="1:11" s="38" customFormat="1" ht="12.75">
      <c r="A115" s="86"/>
      <c r="B115" s="308"/>
      <c r="C115" s="350" t="s">
        <v>224</v>
      </c>
      <c r="D115" s="350"/>
      <c r="E115" s="350"/>
      <c r="F115" s="228"/>
      <c r="G115" s="229"/>
      <c r="H115" s="309"/>
      <c r="I115" s="41"/>
      <c r="J115" s="41"/>
      <c r="K115" s="41"/>
    </row>
    <row r="116" spans="1:11" s="38" customFormat="1" ht="12.75">
      <c r="A116" s="87">
        <f>IF(A115="","",IF(A115="*C","Correct!","Try again!"))</f>
      </c>
      <c r="B116" s="87"/>
      <c r="C116" s="350" t="s">
        <v>303</v>
      </c>
      <c r="D116" s="350"/>
      <c r="E116" s="350"/>
      <c r="F116" s="230"/>
      <c r="G116" s="231"/>
      <c r="H116" s="84">
        <f>IF(G116="","",IF(G116=38244,"Correct!","Try again!"))</f>
      </c>
      <c r="I116" s="41"/>
      <c r="J116" s="41"/>
      <c r="K116" s="41"/>
    </row>
    <row r="117" spans="1:11" s="38" customFormat="1" ht="12.75">
      <c r="A117" s="348" t="s">
        <v>265</v>
      </c>
      <c r="B117" s="348"/>
      <c r="C117" s="348"/>
      <c r="D117" s="348"/>
      <c r="E117" s="348"/>
      <c r="F117" s="230"/>
      <c r="G117" s="232"/>
      <c r="H117" s="310"/>
      <c r="I117" s="41"/>
      <c r="J117" s="41"/>
      <c r="K117" s="41"/>
    </row>
    <row r="118" spans="1:11" s="38" customFormat="1" ht="12.75">
      <c r="A118" s="348"/>
      <c r="B118" s="348"/>
      <c r="C118" s="348"/>
      <c r="D118" s="348"/>
      <c r="E118" s="348"/>
      <c r="F118" s="230"/>
      <c r="G118" s="232"/>
      <c r="H118" s="310"/>
      <c r="I118" s="41"/>
      <c r="J118" s="41"/>
      <c r="K118" s="41"/>
    </row>
    <row r="119" spans="1:11" s="38" customFormat="1" ht="12.75">
      <c r="A119" s="22"/>
      <c r="B119" s="22"/>
      <c r="C119" s="343"/>
      <c r="D119" s="343"/>
      <c r="E119" s="343"/>
      <c r="F119" s="230"/>
      <c r="G119" s="230"/>
      <c r="H119" s="310"/>
      <c r="I119" s="41"/>
      <c r="J119" s="41"/>
      <c r="K119" s="41"/>
    </row>
    <row r="120" spans="1:11" s="38" customFormat="1" ht="12.75">
      <c r="A120" s="86"/>
      <c r="B120" s="308"/>
      <c r="C120" s="349" t="s">
        <v>225</v>
      </c>
      <c r="D120" s="349"/>
      <c r="E120" s="349"/>
      <c r="F120" s="233"/>
      <c r="G120" s="234"/>
      <c r="H120" s="84">
        <f>IF(F120="","",IF(F120=72000,"Correct!","Try again!"))</f>
      </c>
      <c r="I120" s="41"/>
      <c r="J120" s="41"/>
      <c r="K120" s="41"/>
    </row>
    <row r="121" spans="1:11" s="38" customFormat="1" ht="12.75">
      <c r="A121" s="87">
        <f>IF(A120="","",IF(A120="S","Correct!","Try again!"))</f>
      </c>
      <c r="B121" s="87"/>
      <c r="C121" s="343" t="s">
        <v>226</v>
      </c>
      <c r="D121" s="343"/>
      <c r="E121" s="343"/>
      <c r="F121" s="235"/>
      <c r="G121" s="234"/>
      <c r="H121" s="84">
        <f>IF(F121="","",IF(F121=45000,"Correct!","Try again!"))</f>
      </c>
      <c r="I121" s="41"/>
      <c r="J121" s="41"/>
      <c r="K121" s="41"/>
    </row>
    <row r="122" spans="1:11" s="38" customFormat="1" ht="12.75">
      <c r="A122" s="87"/>
      <c r="B122" s="87"/>
      <c r="C122" s="343" t="s">
        <v>304</v>
      </c>
      <c r="D122" s="343"/>
      <c r="E122" s="343"/>
      <c r="F122" s="235"/>
      <c r="G122" s="234"/>
      <c r="H122" s="84">
        <f>IF(F122="","",IF(F122=38244,"Correct!","Try again!"))</f>
      </c>
      <c r="I122" s="41"/>
      <c r="J122" s="41"/>
      <c r="K122" s="41"/>
    </row>
    <row r="123" spans="1:11" s="38" customFormat="1" ht="12.75">
      <c r="A123" s="22"/>
      <c r="B123" s="22"/>
      <c r="C123" s="343" t="s">
        <v>227</v>
      </c>
      <c r="D123" s="343"/>
      <c r="E123" s="343"/>
      <c r="F123" s="228"/>
      <c r="G123" s="229"/>
      <c r="H123" s="84">
        <f>IF(F123="","",IF(F123=9000,"Correct!","Try again!"))</f>
      </c>
      <c r="I123" s="41"/>
      <c r="J123" s="41"/>
      <c r="K123" s="41"/>
    </row>
    <row r="124" spans="1:11" s="38" customFormat="1" ht="12.75">
      <c r="A124" s="22"/>
      <c r="B124" s="22"/>
      <c r="C124" s="350" t="s">
        <v>244</v>
      </c>
      <c r="D124" s="350"/>
      <c r="E124" s="350"/>
      <c r="F124" s="230"/>
      <c r="G124" s="231"/>
      <c r="H124" s="84">
        <f>IF(G124="","",IF(G124=164244,"Correct!","Try again!"))</f>
      </c>
      <c r="I124" s="41"/>
      <c r="J124" s="41"/>
      <c r="K124" s="41"/>
    </row>
    <row r="125" spans="1:11" s="38" customFormat="1" ht="12.75">
      <c r="A125" s="348" t="s">
        <v>343</v>
      </c>
      <c r="B125" s="348"/>
      <c r="C125" s="348"/>
      <c r="D125" s="348"/>
      <c r="E125" s="348"/>
      <c r="F125" s="230"/>
      <c r="G125" s="230"/>
      <c r="H125" s="310"/>
      <c r="I125" s="41"/>
      <c r="J125" s="41"/>
      <c r="K125" s="41"/>
    </row>
    <row r="126" spans="1:11" s="38" customFormat="1" ht="12.75">
      <c r="A126" s="348"/>
      <c r="B126" s="348"/>
      <c r="C126" s="348"/>
      <c r="D126" s="348"/>
      <c r="E126" s="348"/>
      <c r="F126" s="230"/>
      <c r="G126" s="230"/>
      <c r="H126" s="310"/>
      <c r="I126" s="41"/>
      <c r="J126" s="41"/>
      <c r="K126" s="41"/>
    </row>
    <row r="127" spans="1:11" s="38" customFormat="1" ht="12.75">
      <c r="A127" s="89"/>
      <c r="B127" s="89"/>
      <c r="C127" s="88"/>
      <c r="D127" s="88"/>
      <c r="E127" s="22"/>
      <c r="F127" s="230"/>
      <c r="G127" s="230"/>
      <c r="H127" s="310"/>
      <c r="I127" s="41"/>
      <c r="J127" s="41"/>
      <c r="K127" s="41"/>
    </row>
    <row r="128" spans="1:11" s="38" customFormat="1" ht="12.75">
      <c r="A128" s="86"/>
      <c r="B128" s="308"/>
      <c r="C128" s="349" t="s">
        <v>151</v>
      </c>
      <c r="D128" s="349"/>
      <c r="E128" s="349"/>
      <c r="F128" s="228"/>
      <c r="G128" s="234"/>
      <c r="H128" s="309"/>
      <c r="I128" s="41"/>
      <c r="J128" s="41"/>
      <c r="K128" s="41"/>
    </row>
    <row r="129" spans="1:11" s="38" customFormat="1" ht="12.75">
      <c r="A129" s="87">
        <f>IF(A128="","",IF(A128="I","Correct!","Try again!"))</f>
      </c>
      <c r="B129" s="87"/>
      <c r="C129" s="350" t="s">
        <v>245</v>
      </c>
      <c r="D129" s="350"/>
      <c r="E129" s="350"/>
      <c r="F129" s="230"/>
      <c r="G129" s="231"/>
      <c r="H129" s="84">
        <f>IF(G129="","",IF(G129=13750,"Correct!","Try again!"))</f>
      </c>
      <c r="I129" s="41"/>
      <c r="J129" s="41"/>
      <c r="K129" s="41"/>
    </row>
    <row r="130" spans="1:11" s="38" customFormat="1" ht="12.75">
      <c r="A130" s="348" t="s">
        <v>344</v>
      </c>
      <c r="B130" s="348"/>
      <c r="C130" s="348"/>
      <c r="D130" s="348"/>
      <c r="E130" s="348"/>
      <c r="F130" s="230"/>
      <c r="G130" s="232"/>
      <c r="H130" s="310"/>
      <c r="I130" s="41"/>
      <c r="J130" s="41"/>
      <c r="K130" s="41"/>
    </row>
    <row r="131" spans="1:11" s="38" customFormat="1" ht="12.75">
      <c r="A131" s="348"/>
      <c r="B131" s="348"/>
      <c r="C131" s="348"/>
      <c r="D131" s="348"/>
      <c r="E131" s="348"/>
      <c r="F131" s="230"/>
      <c r="G131" s="232"/>
      <c r="H131" s="310"/>
      <c r="I131" s="41"/>
      <c r="J131" s="41"/>
      <c r="K131" s="41"/>
    </row>
    <row r="132" spans="1:11" s="38" customFormat="1" ht="12.75">
      <c r="A132" s="22"/>
      <c r="B132" s="22"/>
      <c r="C132" s="88"/>
      <c r="D132" s="88"/>
      <c r="E132" s="22"/>
      <c r="F132" s="230"/>
      <c r="G132" s="230"/>
      <c r="H132" s="310"/>
      <c r="I132" s="41"/>
      <c r="J132" s="41"/>
      <c r="K132" s="41"/>
    </row>
    <row r="133" spans="1:11" s="38" customFormat="1" ht="12.75">
      <c r="A133" s="86"/>
      <c r="B133" s="308"/>
      <c r="C133" s="349" t="s">
        <v>114</v>
      </c>
      <c r="D133" s="349"/>
      <c r="E133" s="349"/>
      <c r="F133" s="228"/>
      <c r="G133" s="234"/>
      <c r="H133" s="309"/>
      <c r="I133" s="41"/>
      <c r="J133" s="41"/>
      <c r="K133" s="41"/>
    </row>
    <row r="134" spans="1:11" s="38" customFormat="1" ht="12.75">
      <c r="A134" s="87">
        <f>IF(A133="","",IF(A133="E","Correct!","Try again!"))</f>
      </c>
      <c r="B134" s="87"/>
      <c r="C134" s="336" t="s">
        <v>246</v>
      </c>
      <c r="D134" s="336"/>
      <c r="E134" s="336"/>
      <c r="F134" s="230"/>
      <c r="G134" s="231"/>
      <c r="H134" s="84">
        <f>IF(G134="","",IF(G134=900,"Correct!","Try again!"))</f>
      </c>
      <c r="I134" s="41"/>
      <c r="J134" s="41"/>
      <c r="K134" s="41"/>
    </row>
    <row r="135" spans="1:11" s="38" customFormat="1" ht="12.75">
      <c r="A135" s="348" t="s">
        <v>345</v>
      </c>
      <c r="B135" s="348"/>
      <c r="C135" s="348"/>
      <c r="D135" s="348"/>
      <c r="E135" s="348"/>
      <c r="F135" s="22"/>
      <c r="G135" s="72"/>
      <c r="H135" s="310"/>
      <c r="I135" s="41"/>
      <c r="J135" s="41"/>
      <c r="K135" s="41"/>
    </row>
    <row r="136" spans="1:11" s="38" customFormat="1" ht="12.75">
      <c r="A136" s="348"/>
      <c r="B136" s="348"/>
      <c r="C136" s="348"/>
      <c r="D136" s="348"/>
      <c r="E136" s="348"/>
      <c r="F136" s="22"/>
      <c r="G136" s="72"/>
      <c r="H136" s="310"/>
      <c r="I136" s="41"/>
      <c r="J136" s="41"/>
      <c r="K136" s="41"/>
    </row>
    <row r="137" spans="1:11" s="38" customFormat="1" ht="12.75">
      <c r="A137" s="348"/>
      <c r="B137" s="348"/>
      <c r="C137" s="348"/>
      <c r="D137" s="348"/>
      <c r="E137" s="348"/>
      <c r="F137" s="22"/>
      <c r="G137" s="72"/>
      <c r="H137" s="310"/>
      <c r="I137" s="41"/>
      <c r="J137" s="41"/>
      <c r="K137" s="41"/>
    </row>
    <row r="138" spans="1:11" s="38" customFormat="1" ht="12.75">
      <c r="A138" s="89"/>
      <c r="B138" s="89"/>
      <c r="C138" s="89"/>
      <c r="D138" s="88"/>
      <c r="E138" s="22"/>
      <c r="F138" s="22"/>
      <c r="G138" s="22"/>
      <c r="H138" s="22"/>
      <c r="I138" s="41"/>
      <c r="J138" s="41"/>
      <c r="K138" s="41"/>
    </row>
  </sheetData>
  <sheetProtection password="C690" sheet="1" objects="1" scenarios="1" selectLockedCells="1"/>
  <mergeCells count="120">
    <mergeCell ref="A33:C33"/>
    <mergeCell ref="A32:C32"/>
    <mergeCell ref="A63:C63"/>
    <mergeCell ref="A62:C62"/>
    <mergeCell ref="A61:C61"/>
    <mergeCell ref="A60:C60"/>
    <mergeCell ref="A73:J73"/>
    <mergeCell ref="A72:J72"/>
    <mergeCell ref="A71:J71"/>
    <mergeCell ref="A34:C34"/>
    <mergeCell ref="A21:C21"/>
    <mergeCell ref="A20:C20"/>
    <mergeCell ref="A31:C31"/>
    <mergeCell ref="A30:C30"/>
    <mergeCell ref="A29:C29"/>
    <mergeCell ref="A28:C28"/>
    <mergeCell ref="A27:C27"/>
    <mergeCell ref="A26:C26"/>
    <mergeCell ref="A25:C25"/>
    <mergeCell ref="A24:C24"/>
    <mergeCell ref="A23:C23"/>
    <mergeCell ref="A22:C22"/>
    <mergeCell ref="A17:C17"/>
    <mergeCell ref="A16:C16"/>
    <mergeCell ref="A15:C15"/>
    <mergeCell ref="A14:C14"/>
    <mergeCell ref="A5:C5"/>
    <mergeCell ref="A37:D37"/>
    <mergeCell ref="A47:E47"/>
    <mergeCell ref="A68:D68"/>
    <mergeCell ref="A67:C67"/>
    <mergeCell ref="A66:C66"/>
    <mergeCell ref="A65:C65"/>
    <mergeCell ref="A64:C64"/>
    <mergeCell ref="A13:C13"/>
    <mergeCell ref="A12:C12"/>
    <mergeCell ref="A55:C55"/>
    <mergeCell ref="A54:C54"/>
    <mergeCell ref="A7:C7"/>
    <mergeCell ref="A6:C6"/>
    <mergeCell ref="A11:C11"/>
    <mergeCell ref="A10:C10"/>
    <mergeCell ref="A9:C9"/>
    <mergeCell ref="A8:C8"/>
    <mergeCell ref="A19:C19"/>
    <mergeCell ref="A18:C18"/>
    <mergeCell ref="A59:C59"/>
    <mergeCell ref="A58:C58"/>
    <mergeCell ref="A57:C57"/>
    <mergeCell ref="A56:C56"/>
    <mergeCell ref="A51:C51"/>
    <mergeCell ref="A50:C50"/>
    <mergeCell ref="A49:C49"/>
    <mergeCell ref="A48:C48"/>
    <mergeCell ref="A38:C38"/>
    <mergeCell ref="F75:I75"/>
    <mergeCell ref="A105:C105"/>
    <mergeCell ref="A104:C104"/>
    <mergeCell ref="A103:C103"/>
    <mergeCell ref="A102:C102"/>
    <mergeCell ref="A101:C101"/>
    <mergeCell ref="A100:C100"/>
    <mergeCell ref="A46:C46"/>
    <mergeCell ref="A45:C45"/>
    <mergeCell ref="A95:C95"/>
    <mergeCell ref="A94:C94"/>
    <mergeCell ref="A40:C40"/>
    <mergeCell ref="A39:C39"/>
    <mergeCell ref="A44:C44"/>
    <mergeCell ref="A43:C43"/>
    <mergeCell ref="A42:C42"/>
    <mergeCell ref="A41:C41"/>
    <mergeCell ref="A53:C53"/>
    <mergeCell ref="A52:C52"/>
    <mergeCell ref="A99:C99"/>
    <mergeCell ref="A98:C98"/>
    <mergeCell ref="A97:C97"/>
    <mergeCell ref="A96:C96"/>
    <mergeCell ref="A79:C79"/>
    <mergeCell ref="A78:C78"/>
    <mergeCell ref="A93:C93"/>
    <mergeCell ref="A92:C92"/>
    <mergeCell ref="A83:C83"/>
    <mergeCell ref="A82:C82"/>
    <mergeCell ref="A81:C81"/>
    <mergeCell ref="A80:C80"/>
    <mergeCell ref="A89:C89"/>
    <mergeCell ref="A88:C88"/>
    <mergeCell ref="A77:C77"/>
    <mergeCell ref="A76:C76"/>
    <mergeCell ref="A106:C106"/>
    <mergeCell ref="A107:G107"/>
    <mergeCell ref="A85:C85"/>
    <mergeCell ref="A84:C84"/>
    <mergeCell ref="A87:C87"/>
    <mergeCell ref="A86:C86"/>
    <mergeCell ref="A91:C91"/>
    <mergeCell ref="A90:C90"/>
    <mergeCell ref="A108:G108"/>
    <mergeCell ref="C134:E134"/>
    <mergeCell ref="C133:E133"/>
    <mergeCell ref="C129:E129"/>
    <mergeCell ref="C128:E128"/>
    <mergeCell ref="C124:E124"/>
    <mergeCell ref="C123:E123"/>
    <mergeCell ref="C122:E122"/>
    <mergeCell ref="A125:E126"/>
    <mergeCell ref="A117:E118"/>
    <mergeCell ref="A109:G109"/>
    <mergeCell ref="A110:G110"/>
    <mergeCell ref="A135:E137"/>
    <mergeCell ref="C3:D3"/>
    <mergeCell ref="C2:D2"/>
    <mergeCell ref="C1:D1"/>
    <mergeCell ref="C121:E121"/>
    <mergeCell ref="C120:E120"/>
    <mergeCell ref="C119:E119"/>
    <mergeCell ref="C116:E116"/>
    <mergeCell ref="C115:E115"/>
    <mergeCell ref="A130:E131"/>
  </mergeCells>
  <dataValidations count="12">
    <dataValidation errorStyle="warning" type="whole" operator="equal" allowBlank="1" showInputMessage="1" showErrorMessage="1" errorTitle="Incorrect entry." error="Please try again." sqref="K124">
      <formula1>151200</formula1>
    </dataValidation>
    <dataValidation errorStyle="warning" type="whole" operator="equal" allowBlank="1" showInputMessage="1" showErrorMessage="1" errorTitle="Incorrect entry." error="Please try again." sqref="J123:K123">
      <formula1>10000</formula1>
    </dataValidation>
    <dataValidation errorStyle="warning" type="whole" operator="equal" allowBlank="1" showInputMessage="1" showErrorMessage="1" errorTitle="Incorrect entry." error="Please try again." sqref="K129">
      <formula1>11200</formula1>
    </dataValidation>
    <dataValidation type="list" allowBlank="1" showInputMessage="1" showErrorMessage="1" sqref="F77:F83 H104 F104 H98:H102 F98:F102 F91:F95 H91:H95 H86:H88 F86:F88 H77:H83">
      <formula1>"[*C], [E], [ I ], [S]"</formula1>
    </dataValidation>
    <dataValidation errorStyle="warning" type="whole" operator="equal" allowBlank="1" showInputMessage="1" showErrorMessage="1" errorTitle="Incorrect entry." error="Please try again." sqref="I115:J115 I122 J116:K116">
      <formula1>38244</formula1>
    </dataValidation>
    <dataValidation errorStyle="warning" type="whole" operator="equal" allowBlank="1" showInputMessage="1" showErrorMessage="1" errorTitle="Incorrect entry." error="Please try again." sqref="I120">
      <formula1>72000</formula1>
    </dataValidation>
    <dataValidation errorStyle="warning" type="whole" operator="equal" allowBlank="1" showInputMessage="1" showErrorMessage="1" errorTitle="Incorrect entry." error="Please try again." sqref="I121">
      <formula1>45000</formula1>
    </dataValidation>
    <dataValidation errorStyle="warning" type="whole" operator="equal" allowBlank="1" showInputMessage="1" showErrorMessage="1" errorTitle="Incorrect entry." error="Please try again." sqref="I123">
      <formula1>9000</formula1>
    </dataValidation>
    <dataValidation errorStyle="warning" type="whole" operator="equal" allowBlank="1" showInputMessage="1" showErrorMessage="1" errorTitle="Incorrect entry." error="Please try again." sqref="J124">
      <formula1>164244</formula1>
    </dataValidation>
    <dataValidation errorStyle="warning" type="whole" operator="equal" allowBlank="1" showInputMessage="1" showErrorMessage="1" errorTitle="Incorrect entry." error="Please try again." sqref="I128 J129">
      <formula1>13750</formula1>
    </dataValidation>
    <dataValidation type="whole" operator="equal" allowBlank="1" showInputMessage="1" showErrorMessage="1" sqref="I133 J134">
      <formula1>900</formula1>
    </dataValidation>
    <dataValidation type="list" allowBlank="1" showInputMessage="1" showErrorMessage="1" sqref="A128 A120 A133 A115">
      <formula1>"*C, E, I, S"</formula1>
    </dataValidation>
  </dataValidations>
  <printOptions horizontalCentered="1"/>
  <pageMargins left="0.25" right="0.25" top="1" bottom="1" header="0.52" footer="0.5"/>
  <pageSetup horizontalDpi="300" verticalDpi="300" orientation="landscape" scale="83" r:id="rId3"/>
  <rowBreaks count="3" manualBreakCount="3">
    <brk id="36" max="255" man="1"/>
    <brk id="70" max="255" man="1"/>
    <brk id="112" max="255" man="1"/>
  </rowBreaks>
  <legacyDrawing r:id="rId2"/>
</worksheet>
</file>

<file path=xl/worksheets/sheet8.xml><?xml version="1.0" encoding="utf-8"?>
<worksheet xmlns="http://schemas.openxmlformats.org/spreadsheetml/2006/main" xmlns:r="http://schemas.openxmlformats.org/officeDocument/2006/relationships">
  <dimension ref="A1:F50"/>
  <sheetViews>
    <sheetView showGridLines="0" zoomScalePageLayoutView="0" workbookViewId="0" topLeftCell="A1">
      <selection activeCell="I32" sqref="I32"/>
    </sheetView>
  </sheetViews>
  <sheetFormatPr defaultColWidth="9.140625" defaultRowHeight="12.75"/>
  <cols>
    <col min="1" max="30" width="12.7109375" style="0" customWidth="1"/>
  </cols>
  <sheetData>
    <row r="1" spans="1:2" ht="12.75">
      <c r="A1" s="338" t="s">
        <v>362</v>
      </c>
      <c r="B1" s="338"/>
    </row>
    <row r="3" spans="1:6" ht="12.75">
      <c r="A3" s="343" t="s">
        <v>221</v>
      </c>
      <c r="B3" s="343"/>
      <c r="C3" s="343"/>
      <c r="D3" s="343"/>
      <c r="E3" s="47">
        <v>1</v>
      </c>
      <c r="F3" s="1"/>
    </row>
    <row r="4" spans="1:6" ht="12.75">
      <c r="A4" s="343" t="s">
        <v>129</v>
      </c>
      <c r="B4" s="343"/>
      <c r="C4" s="343"/>
      <c r="D4" s="343"/>
      <c r="E4" s="166">
        <v>126000</v>
      </c>
      <c r="F4" s="1"/>
    </row>
    <row r="5" spans="1:6" ht="12.75">
      <c r="A5" s="336" t="s">
        <v>331</v>
      </c>
      <c r="B5" s="343"/>
      <c r="C5" s="343"/>
      <c r="D5" s="343"/>
      <c r="E5" s="111">
        <v>163000</v>
      </c>
      <c r="F5" s="1"/>
    </row>
    <row r="6" spans="1:6" ht="12.75">
      <c r="A6" s="336" t="s">
        <v>332</v>
      </c>
      <c r="B6" s="343"/>
      <c r="C6" s="343"/>
      <c r="D6" s="343"/>
      <c r="E6" s="111">
        <v>30000</v>
      </c>
      <c r="F6" s="1"/>
    </row>
    <row r="7" spans="1:6" ht="12.75">
      <c r="A7" s="336" t="s">
        <v>333</v>
      </c>
      <c r="B7" s="343"/>
      <c r="C7" s="343"/>
      <c r="D7" s="343"/>
      <c r="E7" s="111">
        <v>10000</v>
      </c>
      <c r="F7" s="1"/>
    </row>
    <row r="8" spans="1:6" ht="12.75">
      <c r="A8" s="343" t="s">
        <v>140</v>
      </c>
      <c r="B8" s="343"/>
      <c r="C8" s="343"/>
      <c r="D8" s="343"/>
      <c r="E8" s="25"/>
      <c r="F8" s="1"/>
    </row>
    <row r="9" spans="1:6" ht="12.75">
      <c r="A9" s="22"/>
      <c r="B9" s="22"/>
      <c r="C9" s="22"/>
      <c r="D9" s="22"/>
      <c r="E9" s="22"/>
      <c r="F9" s="1"/>
    </row>
    <row r="10" spans="1:6" ht="12.75">
      <c r="A10" s="1"/>
      <c r="B10" s="1"/>
      <c r="C10" s="1"/>
      <c r="D10" s="164" t="s">
        <v>130</v>
      </c>
      <c r="E10" s="164" t="s">
        <v>131</v>
      </c>
      <c r="F10" s="1"/>
    </row>
    <row r="11" spans="1:6" ht="12.75">
      <c r="A11" s="346" t="s">
        <v>327</v>
      </c>
      <c r="B11" s="346"/>
      <c r="C11" s="346"/>
      <c r="D11" s="168">
        <v>0.3</v>
      </c>
      <c r="E11" s="115">
        <v>1</v>
      </c>
      <c r="F11" s="1"/>
    </row>
    <row r="12" spans="1:6" ht="12.75">
      <c r="A12" s="336" t="s">
        <v>328</v>
      </c>
      <c r="B12" s="336"/>
      <c r="C12" s="336"/>
      <c r="D12" s="168">
        <v>0.29</v>
      </c>
      <c r="E12" s="115">
        <v>1</v>
      </c>
      <c r="F12" s="1"/>
    </row>
    <row r="13" spans="1:6" ht="12.75">
      <c r="A13" s="336" t="s">
        <v>329</v>
      </c>
      <c r="B13" s="336"/>
      <c r="C13" s="336"/>
      <c r="D13" s="168">
        <v>0.288</v>
      </c>
      <c r="E13" s="115">
        <v>1</v>
      </c>
      <c r="F13" s="1"/>
    </row>
    <row r="14" spans="1:6" ht="12.75">
      <c r="A14" s="336" t="s">
        <v>330</v>
      </c>
      <c r="B14" s="336"/>
      <c r="C14" s="336"/>
      <c r="D14" s="168">
        <v>0.28</v>
      </c>
      <c r="E14" s="115">
        <v>1</v>
      </c>
      <c r="F14" s="1"/>
    </row>
    <row r="15" spans="1:6" ht="12.75">
      <c r="A15" s="336" t="s">
        <v>250</v>
      </c>
      <c r="B15" s="336"/>
      <c r="C15" s="336"/>
      <c r="D15" s="168">
        <v>0.275</v>
      </c>
      <c r="E15" s="115">
        <v>1</v>
      </c>
      <c r="F15" s="1"/>
    </row>
    <row r="16" spans="1:6" ht="12.75">
      <c r="A16" s="343" t="s">
        <v>266</v>
      </c>
      <c r="B16" s="343"/>
      <c r="C16" s="343"/>
      <c r="D16" s="169">
        <v>0.273</v>
      </c>
      <c r="E16" s="115">
        <v>1</v>
      </c>
      <c r="F16" s="1"/>
    </row>
    <row r="17" spans="1:6" ht="12.75">
      <c r="A17" s="336" t="s">
        <v>267</v>
      </c>
      <c r="B17" s="336"/>
      <c r="C17" s="336"/>
      <c r="D17" s="168">
        <v>0.274</v>
      </c>
      <c r="E17" s="115">
        <v>1</v>
      </c>
      <c r="F17" s="1"/>
    </row>
    <row r="18" spans="1:6" ht="12.75">
      <c r="A18" s="336" t="s">
        <v>252</v>
      </c>
      <c r="B18" s="336"/>
      <c r="C18" s="336"/>
      <c r="D18" s="168">
        <v>0.27</v>
      </c>
      <c r="E18" s="115">
        <v>1</v>
      </c>
      <c r="F18" s="1"/>
    </row>
    <row r="19" spans="1:6" ht="12.75">
      <c r="A19" s="336"/>
      <c r="B19" s="336"/>
      <c r="C19" s="336"/>
      <c r="D19" s="1"/>
      <c r="E19" s="25"/>
      <c r="F19" s="1"/>
    </row>
    <row r="20" spans="1:6" ht="12.75">
      <c r="A20" s="336"/>
      <c r="B20" s="336"/>
      <c r="C20" s="336"/>
      <c r="D20" s="27" t="s">
        <v>134</v>
      </c>
      <c r="E20" s="27" t="s">
        <v>133</v>
      </c>
      <c r="F20" s="1"/>
    </row>
    <row r="21" spans="1:6" ht="12.75">
      <c r="A21" s="336"/>
      <c r="B21" s="336"/>
      <c r="C21" s="336"/>
      <c r="D21" s="135" t="s">
        <v>126</v>
      </c>
      <c r="E21" s="135" t="s">
        <v>132</v>
      </c>
      <c r="F21" s="1"/>
    </row>
    <row r="22" spans="1:6" ht="12.75">
      <c r="A22" s="336"/>
      <c r="B22" s="336"/>
      <c r="C22" s="336"/>
      <c r="D22" s="167" t="s">
        <v>130</v>
      </c>
      <c r="E22" s="108" t="s">
        <v>131</v>
      </c>
      <c r="F22" s="1"/>
    </row>
    <row r="23" spans="1:6" ht="12.75">
      <c r="A23" s="336" t="s">
        <v>12</v>
      </c>
      <c r="B23" s="336"/>
      <c r="C23" s="336"/>
      <c r="D23" s="318">
        <v>200000</v>
      </c>
      <c r="E23" s="317">
        <v>800000</v>
      </c>
      <c r="F23" s="1"/>
    </row>
    <row r="24" spans="1:6" ht="12.75">
      <c r="A24" s="336" t="s">
        <v>52</v>
      </c>
      <c r="B24" s="336"/>
      <c r="C24" s="336"/>
      <c r="D24" s="170">
        <v>-93800</v>
      </c>
      <c r="E24" s="170">
        <v>-420000</v>
      </c>
      <c r="F24" s="1"/>
    </row>
    <row r="25" spans="1:6" ht="12.75">
      <c r="A25" s="336" t="s">
        <v>13</v>
      </c>
      <c r="B25" s="336"/>
      <c r="C25" s="336"/>
      <c r="D25" s="170">
        <v>-19000</v>
      </c>
      <c r="E25" s="170">
        <v>-74000</v>
      </c>
      <c r="F25" s="1"/>
    </row>
    <row r="26" spans="1:6" ht="12.75">
      <c r="A26" s="336" t="s">
        <v>135</v>
      </c>
      <c r="B26" s="336"/>
      <c r="C26" s="336"/>
      <c r="D26" s="170">
        <v>-7000</v>
      </c>
      <c r="E26" s="170">
        <v>-46000</v>
      </c>
      <c r="F26" s="1"/>
    </row>
    <row r="27" spans="1:6" ht="12.75">
      <c r="A27" s="336" t="s">
        <v>136</v>
      </c>
      <c r="B27" s="336"/>
      <c r="C27" s="336"/>
      <c r="D27" s="170">
        <v>-21000</v>
      </c>
      <c r="E27" s="170">
        <v>-59000</v>
      </c>
      <c r="F27" s="1"/>
    </row>
    <row r="28" spans="1:6" ht="12.75">
      <c r="A28" s="336" t="s">
        <v>137</v>
      </c>
      <c r="B28" s="336"/>
      <c r="C28" s="336"/>
      <c r="D28" s="170">
        <v>13750</v>
      </c>
      <c r="E28" s="170">
        <v>0</v>
      </c>
      <c r="F28" s="1"/>
    </row>
    <row r="29" spans="1:6" ht="12.75">
      <c r="A29" s="336" t="s">
        <v>297</v>
      </c>
      <c r="B29" s="336"/>
      <c r="C29" s="336"/>
      <c r="D29" s="170">
        <v>0</v>
      </c>
      <c r="E29" s="170">
        <v>30000</v>
      </c>
      <c r="F29" s="1"/>
    </row>
    <row r="30" spans="1:6" ht="13.5" thickBot="1">
      <c r="A30" s="336" t="s">
        <v>117</v>
      </c>
      <c r="B30" s="336"/>
      <c r="C30" s="336"/>
      <c r="D30" s="319">
        <f>SUM(D23:D29)</f>
        <v>72950</v>
      </c>
      <c r="E30" s="320">
        <f>SUM(E23:E29)</f>
        <v>231000</v>
      </c>
      <c r="F30" s="1"/>
    </row>
    <row r="31" spans="1:6" ht="13.5" thickTop="1">
      <c r="A31" s="336"/>
      <c r="B31" s="336"/>
      <c r="C31" s="336"/>
      <c r="D31" s="170"/>
      <c r="E31" s="170"/>
      <c r="F31" s="1"/>
    </row>
    <row r="32" spans="1:6" ht="12.75">
      <c r="A32" s="343" t="s">
        <v>298</v>
      </c>
      <c r="B32" s="343"/>
      <c r="C32" s="343"/>
      <c r="D32" s="318">
        <v>318000</v>
      </c>
      <c r="E32" s="317">
        <v>133000</v>
      </c>
      <c r="F32" s="1"/>
    </row>
    <row r="33" spans="1:6" ht="12.75">
      <c r="A33" s="343" t="s">
        <v>117</v>
      </c>
      <c r="B33" s="343"/>
      <c r="C33" s="343"/>
      <c r="D33" s="170">
        <f>D30</f>
        <v>72950</v>
      </c>
      <c r="E33" s="170">
        <f>E30</f>
        <v>231000</v>
      </c>
      <c r="F33" s="1"/>
    </row>
    <row r="34" spans="1:6" ht="12.75">
      <c r="A34" s="343" t="s">
        <v>72</v>
      </c>
      <c r="B34" s="343"/>
      <c r="C34" s="343"/>
      <c r="D34" s="170">
        <v>-24000</v>
      </c>
      <c r="E34" s="170">
        <v>-50000</v>
      </c>
      <c r="F34" s="1"/>
    </row>
    <row r="35" spans="1:6" ht="13.5" thickBot="1">
      <c r="A35" s="343" t="s">
        <v>279</v>
      </c>
      <c r="B35" s="343"/>
      <c r="C35" s="343"/>
      <c r="D35" s="319">
        <f>SUM(D32:D34)</f>
        <v>366950</v>
      </c>
      <c r="E35" s="320">
        <f>SUM(E32:E34)</f>
        <v>314000</v>
      </c>
      <c r="F35" s="1"/>
    </row>
    <row r="36" spans="1:6" ht="13.5" thickTop="1">
      <c r="A36" s="343"/>
      <c r="B36" s="343"/>
      <c r="C36" s="343"/>
      <c r="D36" s="172"/>
      <c r="E36" s="172"/>
      <c r="F36" s="1"/>
    </row>
    <row r="37" spans="1:6" ht="12.75">
      <c r="A37" s="343" t="s">
        <v>127</v>
      </c>
      <c r="B37" s="343"/>
      <c r="C37" s="343"/>
      <c r="D37" s="318">
        <v>110750</v>
      </c>
      <c r="E37" s="317">
        <v>146000</v>
      </c>
      <c r="F37" s="1"/>
    </row>
    <row r="38" spans="1:6" ht="12.75">
      <c r="A38" s="343" t="s">
        <v>60</v>
      </c>
      <c r="B38" s="343"/>
      <c r="C38" s="343"/>
      <c r="D38" s="170">
        <v>98000</v>
      </c>
      <c r="E38" s="170">
        <v>297000</v>
      </c>
      <c r="F38" s="1"/>
    </row>
    <row r="39" spans="1:6" ht="12.75">
      <c r="A39" s="343" t="s">
        <v>139</v>
      </c>
      <c r="B39" s="343"/>
      <c r="C39" s="343"/>
      <c r="D39" s="170">
        <v>30000</v>
      </c>
      <c r="E39" s="170">
        <v>0</v>
      </c>
      <c r="F39" s="1"/>
    </row>
    <row r="40" spans="1:6" ht="12.75">
      <c r="A40" s="343" t="s">
        <v>138</v>
      </c>
      <c r="B40" s="343"/>
      <c r="C40" s="343"/>
      <c r="D40" s="170">
        <v>126000</v>
      </c>
      <c r="E40" s="170">
        <v>0</v>
      </c>
      <c r="F40" s="1"/>
    </row>
    <row r="41" spans="1:6" ht="12.75">
      <c r="A41" s="343" t="s">
        <v>61</v>
      </c>
      <c r="B41" s="343"/>
      <c r="C41" s="343"/>
      <c r="D41" s="170">
        <v>398000</v>
      </c>
      <c r="E41" s="170">
        <v>455000</v>
      </c>
      <c r="F41" s="1"/>
    </row>
    <row r="42" spans="1:6" ht="13.5" thickBot="1">
      <c r="A42" s="343" t="s">
        <v>237</v>
      </c>
      <c r="B42" s="343"/>
      <c r="C42" s="343"/>
      <c r="D42" s="319">
        <f>SUM(D37:D41)</f>
        <v>762750</v>
      </c>
      <c r="E42" s="320">
        <f>SUM(E37:E41)</f>
        <v>898000</v>
      </c>
      <c r="F42" s="1"/>
    </row>
    <row r="43" spans="1:6" ht="13.5" thickTop="1">
      <c r="A43" s="343"/>
      <c r="B43" s="343"/>
      <c r="C43" s="343"/>
      <c r="D43" s="170"/>
      <c r="E43" s="170"/>
      <c r="F43" s="1"/>
    </row>
    <row r="44" spans="1:6" ht="12.75">
      <c r="A44" s="343" t="s">
        <v>10</v>
      </c>
      <c r="B44" s="343"/>
      <c r="C44" s="343"/>
      <c r="D44" s="318">
        <v>60800</v>
      </c>
      <c r="E44" s="317">
        <v>54000</v>
      </c>
      <c r="F44" s="1"/>
    </row>
    <row r="45" spans="1:6" ht="12.75">
      <c r="A45" s="336" t="s">
        <v>334</v>
      </c>
      <c r="B45" s="343"/>
      <c r="C45" s="343"/>
      <c r="D45" s="170">
        <v>132000</v>
      </c>
      <c r="E45" s="170">
        <v>140000</v>
      </c>
      <c r="F45" s="1"/>
    </row>
    <row r="46" spans="1:6" ht="12.75">
      <c r="A46" s="343" t="s">
        <v>11</v>
      </c>
      <c r="B46" s="343"/>
      <c r="C46" s="343"/>
      <c r="D46" s="170">
        <v>120000</v>
      </c>
      <c r="E46" s="170">
        <v>240000</v>
      </c>
      <c r="F46" s="1"/>
    </row>
    <row r="47" spans="1:6" ht="12.75">
      <c r="A47" s="343" t="s">
        <v>128</v>
      </c>
      <c r="B47" s="343"/>
      <c r="C47" s="343"/>
      <c r="D47" s="170">
        <v>83000</v>
      </c>
      <c r="E47" s="170">
        <v>150000</v>
      </c>
      <c r="F47" s="1"/>
    </row>
    <row r="48" spans="1:6" ht="12.75">
      <c r="A48" s="343" t="s">
        <v>279</v>
      </c>
      <c r="B48" s="343"/>
      <c r="C48" s="343"/>
      <c r="D48" s="170">
        <v>366950</v>
      </c>
      <c r="E48" s="170">
        <v>314000</v>
      </c>
      <c r="F48" s="1"/>
    </row>
    <row r="49" spans="1:6" ht="13.5" thickBot="1">
      <c r="A49" s="343" t="s">
        <v>238</v>
      </c>
      <c r="B49" s="343"/>
      <c r="C49" s="343"/>
      <c r="D49" s="319">
        <f>SUM(D44:D48)</f>
        <v>762750</v>
      </c>
      <c r="E49" s="320">
        <f>SUM(E44:E48)</f>
        <v>898000</v>
      </c>
      <c r="F49" s="1"/>
    </row>
    <row r="50" spans="1:6" ht="13.5" thickTop="1">
      <c r="A50" s="1"/>
      <c r="B50" s="1"/>
      <c r="C50" s="1"/>
      <c r="D50" s="1"/>
      <c r="E50" s="1"/>
      <c r="F50" s="1"/>
    </row>
  </sheetData>
  <sheetProtection password="C690" sheet="1" objects="1" scenarios="1" selectLockedCells="1"/>
  <mergeCells count="46">
    <mergeCell ref="A39:C39"/>
    <mergeCell ref="A38:C38"/>
    <mergeCell ref="A49:C49"/>
    <mergeCell ref="A48:C48"/>
    <mergeCell ref="A47:C47"/>
    <mergeCell ref="A46:C46"/>
    <mergeCell ref="A45:C45"/>
    <mergeCell ref="A44:C44"/>
    <mergeCell ref="A43:C43"/>
    <mergeCell ref="A42:C42"/>
    <mergeCell ref="A41:C41"/>
    <mergeCell ref="A40:C40"/>
    <mergeCell ref="A27:C27"/>
    <mergeCell ref="A26:C26"/>
    <mergeCell ref="A37:C37"/>
    <mergeCell ref="A36:C36"/>
    <mergeCell ref="A35:C35"/>
    <mergeCell ref="A34:C34"/>
    <mergeCell ref="A33:C33"/>
    <mergeCell ref="A32:C32"/>
    <mergeCell ref="A31:C31"/>
    <mergeCell ref="A30:C30"/>
    <mergeCell ref="A29:C29"/>
    <mergeCell ref="A28:C28"/>
    <mergeCell ref="A15:C15"/>
    <mergeCell ref="A14:C14"/>
    <mergeCell ref="A25:C25"/>
    <mergeCell ref="A24:C24"/>
    <mergeCell ref="A23:C23"/>
    <mergeCell ref="A22:C22"/>
    <mergeCell ref="A21:C21"/>
    <mergeCell ref="A20:C20"/>
    <mergeCell ref="A19:C19"/>
    <mergeCell ref="A18:C18"/>
    <mergeCell ref="A17:C17"/>
    <mergeCell ref="A16:C16"/>
    <mergeCell ref="A13:C13"/>
    <mergeCell ref="A12:C12"/>
    <mergeCell ref="A11:C11"/>
    <mergeCell ref="A1:B1"/>
    <mergeCell ref="A8:D8"/>
    <mergeCell ref="A7:D7"/>
    <mergeCell ref="A6:D6"/>
    <mergeCell ref="A5:D5"/>
    <mergeCell ref="A4:D4"/>
    <mergeCell ref="A3:D3"/>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H284"/>
  <sheetViews>
    <sheetView showGridLines="0" zoomScalePageLayoutView="0" workbookViewId="0" topLeftCell="A1">
      <selection activeCell="C1" sqref="C1:D1"/>
    </sheetView>
  </sheetViews>
  <sheetFormatPr defaultColWidth="9.140625" defaultRowHeight="12.75"/>
  <cols>
    <col min="1" max="7" width="12.7109375" style="0" customWidth="1"/>
    <col min="8" max="8" width="2.7109375" style="0" customWidth="1"/>
    <col min="9" max="21" width="12.7109375" style="0" customWidth="1"/>
  </cols>
  <sheetData>
    <row r="1" spans="2:8" ht="12.75">
      <c r="B1" s="13" t="s">
        <v>0</v>
      </c>
      <c r="C1" s="335"/>
      <c r="D1" s="335"/>
      <c r="G1" s="298"/>
      <c r="H1" s="38"/>
    </row>
    <row r="2" spans="2:8" ht="12.75">
      <c r="B2" s="13" t="s">
        <v>1</v>
      </c>
      <c r="C2" s="335"/>
      <c r="D2" s="335"/>
      <c r="G2" s="298"/>
      <c r="H2" s="38"/>
    </row>
    <row r="3" spans="2:8" ht="12.75">
      <c r="B3" s="14"/>
      <c r="C3" s="334" t="s">
        <v>363</v>
      </c>
      <c r="D3" s="334"/>
      <c r="G3" s="297"/>
      <c r="H3" s="38"/>
    </row>
    <row r="4" ht="12.75">
      <c r="G4" s="74"/>
    </row>
    <row r="5" spans="1:7" ht="12.75">
      <c r="A5" s="359" t="s">
        <v>180</v>
      </c>
      <c r="B5" s="359"/>
      <c r="C5" s="359"/>
      <c r="D5" s="359"/>
      <c r="E5" s="60"/>
      <c r="F5" s="60"/>
      <c r="G5" s="1"/>
    </row>
    <row r="6" spans="1:7" ht="12.75">
      <c r="A6" s="347" t="s">
        <v>247</v>
      </c>
      <c r="B6" s="347"/>
      <c r="C6" s="347"/>
      <c r="D6" s="33"/>
      <c r="E6" s="33"/>
      <c r="F6" s="33"/>
      <c r="G6" s="33"/>
    </row>
    <row r="7" spans="1:7" ht="12.75">
      <c r="A7" s="49"/>
      <c r="B7" s="49"/>
      <c r="C7" s="49"/>
      <c r="D7" s="12"/>
      <c r="E7" s="12"/>
      <c r="F7" s="12"/>
      <c r="G7" s="1"/>
    </row>
    <row r="8" spans="1:7" ht="12.75">
      <c r="A8" s="49"/>
      <c r="B8" s="49"/>
      <c r="C8" s="49"/>
      <c r="D8" s="116"/>
      <c r="E8" s="27" t="s">
        <v>35</v>
      </c>
      <c r="F8" s="116"/>
      <c r="G8" s="1"/>
    </row>
    <row r="9" spans="1:7" ht="12.75">
      <c r="A9" s="336"/>
      <c r="B9" s="336"/>
      <c r="C9" s="336"/>
      <c r="D9" s="108" t="s">
        <v>156</v>
      </c>
      <c r="E9" s="108" t="s">
        <v>36</v>
      </c>
      <c r="F9" s="108" t="s">
        <v>142</v>
      </c>
      <c r="G9" s="1"/>
    </row>
    <row r="10" spans="1:7" ht="12.75">
      <c r="A10" s="336" t="s">
        <v>12</v>
      </c>
      <c r="B10" s="336"/>
      <c r="C10" s="336"/>
      <c r="D10" s="170">
        <v>25000000</v>
      </c>
      <c r="E10" s="181"/>
      <c r="F10" s="130"/>
      <c r="G10" s="1"/>
    </row>
    <row r="11" spans="1:7" ht="12.75">
      <c r="A11" s="336" t="s">
        <v>52</v>
      </c>
      <c r="B11" s="336"/>
      <c r="C11" s="336"/>
      <c r="D11" s="170">
        <v>-12000000</v>
      </c>
      <c r="E11" s="182"/>
      <c r="F11" s="146"/>
      <c r="G11" s="1"/>
    </row>
    <row r="12" spans="1:7" ht="12.75">
      <c r="A12" s="336" t="s">
        <v>178</v>
      </c>
      <c r="B12" s="336"/>
      <c r="C12" s="336"/>
      <c r="D12" s="170">
        <v>-2500000</v>
      </c>
      <c r="E12" s="182"/>
      <c r="F12" s="146"/>
      <c r="G12" s="1"/>
    </row>
    <row r="13" spans="1:7" ht="12.75">
      <c r="A13" s="336" t="s">
        <v>179</v>
      </c>
      <c r="B13" s="336"/>
      <c r="C13" s="336"/>
      <c r="D13" s="170">
        <v>-1800000</v>
      </c>
      <c r="E13" s="182"/>
      <c r="F13" s="146"/>
      <c r="G13" s="1"/>
    </row>
    <row r="14" spans="1:7" ht="12.75">
      <c r="A14" s="336" t="s">
        <v>163</v>
      </c>
      <c r="B14" s="336"/>
      <c r="C14" s="336"/>
      <c r="D14" s="170">
        <v>-1200000</v>
      </c>
      <c r="E14" s="182"/>
      <c r="F14" s="146"/>
      <c r="G14" s="1"/>
    </row>
    <row r="15" spans="1:7" ht="12.75">
      <c r="A15" s="336" t="s">
        <v>136</v>
      </c>
      <c r="B15" s="336"/>
      <c r="C15" s="336"/>
      <c r="D15" s="170">
        <v>-1000000</v>
      </c>
      <c r="E15" s="183"/>
      <c r="F15" s="130"/>
      <c r="G15" s="1"/>
    </row>
    <row r="16" spans="1:7" ht="12.75">
      <c r="A16" s="336" t="s">
        <v>117</v>
      </c>
      <c r="B16" s="336"/>
      <c r="C16" s="336"/>
      <c r="D16" s="177">
        <f>SUM(D10:D15)</f>
        <v>6500000</v>
      </c>
      <c r="E16" s="1"/>
      <c r="F16" s="247"/>
      <c r="G16" s="1"/>
    </row>
    <row r="17" spans="1:7" ht="12.75">
      <c r="A17" s="336" t="s">
        <v>278</v>
      </c>
      <c r="B17" s="336"/>
      <c r="C17" s="336"/>
      <c r="D17" s="170">
        <v>500000</v>
      </c>
      <c r="E17" s="7" t="s">
        <v>103</v>
      </c>
      <c r="F17" s="248"/>
      <c r="G17" s="1"/>
    </row>
    <row r="18" spans="1:7" ht="12.75">
      <c r="A18" s="343" t="s">
        <v>280</v>
      </c>
      <c r="B18" s="343"/>
      <c r="C18" s="343"/>
      <c r="D18" s="170">
        <v>-1500000</v>
      </c>
      <c r="E18" s="183"/>
      <c r="F18" s="249"/>
      <c r="G18" s="1"/>
    </row>
    <row r="19" spans="1:7" ht="13.5" thickBot="1">
      <c r="A19" s="343" t="s">
        <v>281</v>
      </c>
      <c r="B19" s="343"/>
      <c r="C19" s="343"/>
      <c r="D19" s="171">
        <f>D16+D17+D18</f>
        <v>5500000</v>
      </c>
      <c r="E19" s="7"/>
      <c r="F19" s="178"/>
      <c r="G19" s="1"/>
    </row>
    <row r="20" spans="1:7" ht="13.5" thickTop="1">
      <c r="A20" s="343"/>
      <c r="B20" s="343"/>
      <c r="C20" s="343"/>
      <c r="D20" s="232"/>
      <c r="E20" s="1"/>
      <c r="F20" s="175">
        <f>IF(F19="","",IF(F19=203500,"Correct!","Try again!"))</f>
      </c>
      <c r="G20" s="1"/>
    </row>
    <row r="21" spans="1:7" ht="12.75">
      <c r="A21" s="343" t="s">
        <v>5</v>
      </c>
      <c r="B21" s="343"/>
      <c r="C21" s="343"/>
      <c r="D21" s="170">
        <v>2000000</v>
      </c>
      <c r="E21" s="183"/>
      <c r="F21" s="140"/>
      <c r="G21" s="1"/>
    </row>
    <row r="22" spans="1:7" ht="12.75">
      <c r="A22" s="343" t="s">
        <v>6</v>
      </c>
      <c r="B22" s="343"/>
      <c r="C22" s="343"/>
      <c r="D22" s="170">
        <v>3300000</v>
      </c>
      <c r="E22" s="182"/>
      <c r="F22" s="140"/>
      <c r="G22" s="1"/>
    </row>
    <row r="23" spans="1:7" ht="12.75">
      <c r="A23" s="343" t="s">
        <v>60</v>
      </c>
      <c r="B23" s="343"/>
      <c r="C23" s="343"/>
      <c r="D23" s="170">
        <v>8500000</v>
      </c>
      <c r="E23" s="182"/>
      <c r="F23" s="140"/>
      <c r="G23" s="1"/>
    </row>
    <row r="24" spans="1:7" ht="12.75">
      <c r="A24" s="343" t="s">
        <v>7</v>
      </c>
      <c r="B24" s="343"/>
      <c r="C24" s="343"/>
      <c r="D24" s="170">
        <v>25000000</v>
      </c>
      <c r="E24" s="182"/>
      <c r="F24" s="140"/>
      <c r="G24" s="1"/>
    </row>
    <row r="25" spans="1:7" ht="12.75">
      <c r="A25" s="336" t="s">
        <v>8</v>
      </c>
      <c r="B25" s="343"/>
      <c r="C25" s="343"/>
      <c r="D25" s="170">
        <v>-8500000</v>
      </c>
      <c r="E25" s="182"/>
      <c r="F25" s="140"/>
      <c r="G25" s="1"/>
    </row>
    <row r="26" spans="1:7" ht="12.75">
      <c r="A26" s="343" t="s">
        <v>160</v>
      </c>
      <c r="B26" s="343"/>
      <c r="C26" s="343"/>
      <c r="D26" s="170">
        <v>72000000</v>
      </c>
      <c r="E26" s="182"/>
      <c r="F26" s="146"/>
      <c r="G26" s="1"/>
    </row>
    <row r="27" spans="1:7" ht="12.75">
      <c r="A27" s="336" t="s">
        <v>8</v>
      </c>
      <c r="B27" s="343"/>
      <c r="C27" s="343"/>
      <c r="D27" s="170">
        <v>-30300000</v>
      </c>
      <c r="E27" s="182"/>
      <c r="F27" s="146"/>
      <c r="G27" s="1"/>
    </row>
    <row r="28" spans="1:7" ht="12.75">
      <c r="A28" s="343" t="s">
        <v>9</v>
      </c>
      <c r="B28" s="343"/>
      <c r="C28" s="343"/>
      <c r="D28" s="170">
        <v>6000000</v>
      </c>
      <c r="E28" s="183"/>
      <c r="F28" s="179"/>
      <c r="G28" s="1"/>
    </row>
    <row r="29" spans="1:7" ht="13.5" thickBot="1">
      <c r="A29" s="343" t="s">
        <v>237</v>
      </c>
      <c r="B29" s="343"/>
      <c r="C29" s="343"/>
      <c r="D29" s="171">
        <f>SUM(D21:D28)</f>
        <v>78000000</v>
      </c>
      <c r="E29" s="1"/>
      <c r="F29" s="174"/>
      <c r="G29" s="1"/>
    </row>
    <row r="30" spans="1:7" ht="13.5" thickTop="1">
      <c r="A30" s="343"/>
      <c r="B30" s="343"/>
      <c r="C30" s="343"/>
      <c r="D30" s="232"/>
      <c r="E30" s="1"/>
      <c r="F30" s="175">
        <f>IF(F29="","",IF(F29=2340000,"Correct!","Try again!"))</f>
      </c>
      <c r="G30" s="1"/>
    </row>
    <row r="31" spans="1:7" ht="12.75">
      <c r="A31" s="343" t="s">
        <v>10</v>
      </c>
      <c r="B31" s="343"/>
      <c r="C31" s="343"/>
      <c r="D31" s="170">
        <v>2500000</v>
      </c>
      <c r="E31" s="251"/>
      <c r="F31" s="140"/>
      <c r="G31" s="1"/>
    </row>
    <row r="32" spans="1:7" ht="12.75">
      <c r="A32" s="343" t="s">
        <v>162</v>
      </c>
      <c r="B32" s="343"/>
      <c r="C32" s="343"/>
      <c r="D32" s="170">
        <v>50000000</v>
      </c>
      <c r="E32" s="252"/>
      <c r="F32" s="146"/>
      <c r="G32" s="1"/>
    </row>
    <row r="33" spans="1:7" ht="12.75">
      <c r="A33" s="343" t="s">
        <v>11</v>
      </c>
      <c r="B33" s="343"/>
      <c r="C33" s="343"/>
      <c r="D33" s="170">
        <v>5000000</v>
      </c>
      <c r="E33" s="252"/>
      <c r="F33" s="146"/>
      <c r="G33" s="1"/>
    </row>
    <row r="34" spans="1:7" ht="12.75">
      <c r="A34" s="343" t="s">
        <v>128</v>
      </c>
      <c r="B34" s="343"/>
      <c r="C34" s="343"/>
      <c r="D34" s="170">
        <v>15000000</v>
      </c>
      <c r="E34" s="251"/>
      <c r="F34" s="146"/>
      <c r="G34" s="1"/>
    </row>
    <row r="35" spans="1:7" ht="12.75">
      <c r="A35" s="343" t="s">
        <v>279</v>
      </c>
      <c r="B35" s="343"/>
      <c r="C35" s="343"/>
      <c r="D35" s="170">
        <v>5500000</v>
      </c>
      <c r="E35" s="50" t="s">
        <v>121</v>
      </c>
      <c r="F35" s="146"/>
      <c r="G35" s="1"/>
    </row>
    <row r="36" spans="1:7" ht="12.75">
      <c r="A36" s="336" t="s">
        <v>33</v>
      </c>
      <c r="B36" s="336"/>
      <c r="C36" s="336"/>
      <c r="D36" s="107">
        <v>0</v>
      </c>
      <c r="E36" s="7" t="s">
        <v>181</v>
      </c>
      <c r="F36" s="250"/>
      <c r="G36" s="1"/>
    </row>
    <row r="37" spans="1:7" ht="13.5" thickBot="1">
      <c r="A37" s="336" t="s">
        <v>238</v>
      </c>
      <c r="B37" s="336"/>
      <c r="C37" s="336"/>
      <c r="D37" s="246">
        <f>SUM(D31:D36)</f>
        <v>78000000</v>
      </c>
      <c r="E37" s="1"/>
      <c r="F37" s="147"/>
      <c r="G37" s="1"/>
    </row>
    <row r="38" spans="1:7" ht="13.5" thickTop="1">
      <c r="A38" s="336"/>
      <c r="B38" s="336"/>
      <c r="C38" s="336"/>
      <c r="D38" s="22"/>
      <c r="E38" s="1"/>
      <c r="F38" s="45">
        <f>IF(F37="","",IF(F37=2340000,"Correct!","Try again!"))</f>
      </c>
      <c r="G38" s="1"/>
    </row>
    <row r="39" spans="4:6" ht="12.75">
      <c r="D39" s="38"/>
      <c r="F39" s="46"/>
    </row>
    <row r="40" spans="1:7" ht="12.75">
      <c r="A40" s="1"/>
      <c r="B40" s="1"/>
      <c r="C40" s="1"/>
      <c r="D40" s="1"/>
      <c r="E40" s="1"/>
      <c r="F40" s="1"/>
      <c r="G40" s="1"/>
    </row>
    <row r="41" spans="1:7" ht="12.75">
      <c r="A41" s="360" t="s">
        <v>21</v>
      </c>
      <c r="B41" s="360"/>
      <c r="C41" s="360"/>
      <c r="D41" s="1"/>
      <c r="E41" s="1"/>
      <c r="F41" s="1"/>
      <c r="G41" s="1"/>
    </row>
    <row r="42" spans="1:7" ht="12.75">
      <c r="A42" s="336"/>
      <c r="B42" s="336"/>
      <c r="C42" s="336"/>
      <c r="D42" s="116"/>
      <c r="E42" s="27" t="s">
        <v>35</v>
      </c>
      <c r="F42" s="116"/>
      <c r="G42" s="1"/>
    </row>
    <row r="43" spans="1:7" ht="12.75">
      <c r="A43" s="336"/>
      <c r="B43" s="336"/>
      <c r="C43" s="336"/>
      <c r="D43" s="108" t="s">
        <v>156</v>
      </c>
      <c r="E43" s="108" t="s">
        <v>36</v>
      </c>
      <c r="F43" s="108" t="s">
        <v>142</v>
      </c>
      <c r="G43" s="1"/>
    </row>
    <row r="44" spans="1:7" ht="12.75">
      <c r="A44" s="336" t="s">
        <v>256</v>
      </c>
      <c r="B44" s="336"/>
      <c r="C44" s="336"/>
      <c r="D44" s="22"/>
      <c r="E44" s="22"/>
      <c r="F44" s="144"/>
      <c r="G44" s="1"/>
    </row>
    <row r="45" spans="1:7" ht="12.75">
      <c r="A45" s="336" t="s">
        <v>282</v>
      </c>
      <c r="B45" s="336"/>
      <c r="C45" s="336"/>
      <c r="D45" s="176"/>
      <c r="E45" s="255"/>
      <c r="F45" s="146"/>
      <c r="G45" s="1"/>
    </row>
    <row r="46" spans="1:7" ht="12.75">
      <c r="A46" s="336" t="s">
        <v>255</v>
      </c>
      <c r="B46" s="336"/>
      <c r="C46" s="336"/>
      <c r="D46" s="248"/>
      <c r="E46" s="256"/>
      <c r="F46" s="146"/>
      <c r="G46" s="1"/>
    </row>
    <row r="47" spans="1:7" ht="12.75">
      <c r="A47" s="336" t="s">
        <v>283</v>
      </c>
      <c r="B47" s="336"/>
      <c r="C47" s="336"/>
      <c r="D47" s="176"/>
      <c r="E47" s="255"/>
      <c r="F47" s="130"/>
      <c r="G47" s="1"/>
    </row>
    <row r="48" spans="1:7" ht="13.5" thickBot="1">
      <c r="A48" s="336" t="s">
        <v>284</v>
      </c>
      <c r="B48" s="336"/>
      <c r="C48" s="336"/>
      <c r="D48" s="174"/>
      <c r="E48" s="243"/>
      <c r="F48" s="254"/>
      <c r="G48" s="1"/>
    </row>
    <row r="49" spans="1:7" ht="13.5" thickTop="1">
      <c r="A49" s="336"/>
      <c r="B49" s="336"/>
      <c r="C49" s="336"/>
      <c r="D49" s="172"/>
      <c r="E49" s="243"/>
      <c r="F49" s="115"/>
      <c r="G49" s="1"/>
    </row>
    <row r="50" spans="1:7" ht="13.5" thickBot="1">
      <c r="A50" s="336" t="s">
        <v>285</v>
      </c>
      <c r="B50" s="336"/>
      <c r="C50" s="336"/>
      <c r="D50" s="253"/>
      <c r="E50" s="255"/>
      <c r="F50" s="145"/>
      <c r="G50" s="1"/>
    </row>
    <row r="51" spans="1:7" ht="13.5" thickTop="1">
      <c r="A51" s="336" t="s">
        <v>107</v>
      </c>
      <c r="B51" s="336"/>
      <c r="C51" s="336"/>
      <c r="D51" s="16"/>
      <c r="E51" s="54"/>
      <c r="F51" s="115"/>
      <c r="G51" s="1"/>
    </row>
    <row r="52" spans="1:7" ht="12.75">
      <c r="A52" s="336" t="s">
        <v>268</v>
      </c>
      <c r="B52" s="336"/>
      <c r="C52" s="336"/>
      <c r="D52" s="1"/>
      <c r="E52" s="1"/>
      <c r="F52" s="130"/>
      <c r="G52" s="1"/>
    </row>
    <row r="53" spans="1:7" ht="13.5" thickBot="1">
      <c r="A53" s="336" t="s">
        <v>286</v>
      </c>
      <c r="B53" s="336"/>
      <c r="C53" s="336"/>
      <c r="D53" s="336"/>
      <c r="E53" s="1"/>
      <c r="F53" s="147"/>
      <c r="G53" s="26"/>
    </row>
    <row r="54" spans="1:7" ht="13.5" thickTop="1">
      <c r="A54" s="1"/>
      <c r="B54" s="1"/>
      <c r="C54" s="1"/>
      <c r="D54" s="1"/>
      <c r="E54" s="1"/>
      <c r="F54" s="45">
        <f>IF(F53="","",IF(F53=438500,"Correct!","Try again!"))</f>
      </c>
      <c r="G54" s="1"/>
    </row>
    <row r="55" ht="12.75">
      <c r="G55" s="74"/>
    </row>
    <row r="56" spans="1:7" ht="12.75">
      <c r="A56" s="59" t="s">
        <v>199</v>
      </c>
      <c r="B56" s="59"/>
      <c r="C56" s="59"/>
      <c r="D56" s="60"/>
      <c r="E56" s="60"/>
      <c r="F56" s="60"/>
      <c r="G56" s="1"/>
    </row>
    <row r="57" spans="1:7" ht="12.75">
      <c r="A57" s="58" t="s">
        <v>182</v>
      </c>
      <c r="B57" s="58"/>
      <c r="C57" s="58"/>
      <c r="D57" s="33"/>
      <c r="E57" s="33"/>
      <c r="F57" s="33"/>
      <c r="G57" s="33"/>
    </row>
    <row r="58" spans="1:7" ht="12.75">
      <c r="A58" s="49"/>
      <c r="B58" s="49"/>
      <c r="C58" s="49"/>
      <c r="D58" s="12"/>
      <c r="E58" s="12"/>
      <c r="F58" s="12"/>
      <c r="G58" s="1"/>
    </row>
    <row r="59" spans="1:7" ht="12.75">
      <c r="A59" s="49"/>
      <c r="B59" s="49"/>
      <c r="C59" s="49"/>
      <c r="D59" s="116"/>
      <c r="E59" s="27" t="s">
        <v>35</v>
      </c>
      <c r="F59" s="116"/>
      <c r="G59" s="1"/>
    </row>
    <row r="60" spans="1:7" ht="12.75">
      <c r="A60" s="336"/>
      <c r="B60" s="336"/>
      <c r="C60" s="336"/>
      <c r="D60" s="108" t="s">
        <v>156</v>
      </c>
      <c r="E60" s="108" t="s">
        <v>36</v>
      </c>
      <c r="F60" s="108" t="s">
        <v>142</v>
      </c>
      <c r="G60" s="1"/>
    </row>
    <row r="61" spans="1:7" ht="12.75">
      <c r="A61" s="336" t="s">
        <v>12</v>
      </c>
      <c r="B61" s="336"/>
      <c r="C61" s="336"/>
      <c r="D61" s="170">
        <v>25000000</v>
      </c>
      <c r="E61" s="181"/>
      <c r="F61" s="130"/>
      <c r="G61" s="1"/>
    </row>
    <row r="62" spans="1:7" ht="12.75">
      <c r="A62" s="336" t="s">
        <v>52</v>
      </c>
      <c r="B62" s="336"/>
      <c r="C62" s="336"/>
      <c r="D62" s="170">
        <v>-12000000</v>
      </c>
      <c r="E62" s="11" t="s">
        <v>183</v>
      </c>
      <c r="F62" s="146"/>
      <c r="G62" s="1"/>
    </row>
    <row r="63" spans="1:7" ht="12.75">
      <c r="A63" s="336" t="s">
        <v>178</v>
      </c>
      <c r="B63" s="336"/>
      <c r="C63" s="336"/>
      <c r="D63" s="170">
        <v>-2500000</v>
      </c>
      <c r="E63" s="11" t="s">
        <v>184</v>
      </c>
      <c r="F63" s="146"/>
      <c r="G63" s="1"/>
    </row>
    <row r="64" spans="1:7" ht="12.75">
      <c r="A64" s="336" t="s">
        <v>179</v>
      </c>
      <c r="B64" s="336"/>
      <c r="C64" s="336"/>
      <c r="D64" s="170">
        <v>-1800000</v>
      </c>
      <c r="E64" s="11" t="s">
        <v>185</v>
      </c>
      <c r="F64" s="146"/>
      <c r="G64" s="1"/>
    </row>
    <row r="65" spans="1:7" ht="12.75">
      <c r="A65" s="336" t="s">
        <v>163</v>
      </c>
      <c r="B65" s="336"/>
      <c r="C65" s="336"/>
      <c r="D65" s="170">
        <v>-1200000</v>
      </c>
      <c r="E65" s="259"/>
      <c r="F65" s="146"/>
      <c r="G65" s="1"/>
    </row>
    <row r="66" spans="1:7" ht="12.75">
      <c r="A66" s="336" t="s">
        <v>136</v>
      </c>
      <c r="B66" s="336"/>
      <c r="C66" s="336"/>
      <c r="D66" s="257">
        <v>-1000000</v>
      </c>
      <c r="E66" s="183"/>
      <c r="F66" s="145"/>
      <c r="G66" s="1"/>
    </row>
    <row r="67" spans="1:7" ht="12.75">
      <c r="A67" s="336" t="s">
        <v>200</v>
      </c>
      <c r="B67" s="336"/>
      <c r="C67" s="336"/>
      <c r="D67" s="170">
        <f>SUM(D61:D66)</f>
        <v>6500000</v>
      </c>
      <c r="E67" s="68"/>
      <c r="F67" s="258"/>
      <c r="G67" s="1"/>
    </row>
    <row r="68" spans="1:7" ht="12.75">
      <c r="A68" s="336" t="s">
        <v>269</v>
      </c>
      <c r="B68" s="336"/>
      <c r="C68" s="336"/>
      <c r="D68" s="170">
        <v>0</v>
      </c>
      <c r="E68" s="22"/>
      <c r="F68" s="130"/>
      <c r="G68" s="1"/>
    </row>
    <row r="69" spans="1:7" ht="12.75">
      <c r="A69" s="336" t="s">
        <v>117</v>
      </c>
      <c r="B69" s="336"/>
      <c r="C69" s="336"/>
      <c r="D69" s="177">
        <f>SUM(D67:D68)</f>
        <v>6500000</v>
      </c>
      <c r="E69" s="1"/>
      <c r="F69" s="247"/>
      <c r="G69" s="1"/>
    </row>
    <row r="70" spans="1:7" ht="12.75">
      <c r="A70" s="336" t="s">
        <v>278</v>
      </c>
      <c r="B70" s="336"/>
      <c r="C70" s="336"/>
      <c r="D70" s="170">
        <v>500000</v>
      </c>
      <c r="E70" s="7" t="s">
        <v>110</v>
      </c>
      <c r="F70" s="248"/>
      <c r="G70" s="1"/>
    </row>
    <row r="71" spans="1:7" ht="12.75">
      <c r="A71" s="343" t="s">
        <v>280</v>
      </c>
      <c r="B71" s="343"/>
      <c r="C71" s="343"/>
      <c r="D71" s="170">
        <v>-1500000</v>
      </c>
      <c r="E71" s="183"/>
      <c r="F71" s="249"/>
      <c r="G71" s="1"/>
    </row>
    <row r="72" spans="1:7" ht="13.5" thickBot="1">
      <c r="A72" s="343" t="s">
        <v>281</v>
      </c>
      <c r="B72" s="343"/>
      <c r="C72" s="343"/>
      <c r="D72" s="171">
        <f>D69+D70+D71</f>
        <v>5500000</v>
      </c>
      <c r="E72" s="7"/>
      <c r="F72" s="178"/>
      <c r="G72" s="1"/>
    </row>
    <row r="73" spans="1:7" ht="13.5" thickTop="1">
      <c r="A73" s="343"/>
      <c r="B73" s="343"/>
      <c r="C73" s="343"/>
      <c r="D73" s="232"/>
      <c r="E73" s="1"/>
      <c r="F73" s="45">
        <f>IF(F72="","",IF(F72=815800,"Correct!","Try again!"))</f>
      </c>
      <c r="G73" s="1"/>
    </row>
    <row r="74" spans="1:7" ht="12.75">
      <c r="A74" s="343" t="s">
        <v>5</v>
      </c>
      <c r="B74" s="343"/>
      <c r="C74" s="343"/>
      <c r="D74" s="170">
        <v>2000000</v>
      </c>
      <c r="E74" s="183"/>
      <c r="F74" s="140"/>
      <c r="G74" s="1"/>
    </row>
    <row r="75" spans="1:7" ht="12.75">
      <c r="A75" s="336" t="s">
        <v>6</v>
      </c>
      <c r="B75" s="343"/>
      <c r="C75" s="343"/>
      <c r="D75" s="170">
        <v>3300000</v>
      </c>
      <c r="E75" s="182"/>
      <c r="F75" s="140"/>
      <c r="G75" s="1"/>
    </row>
    <row r="76" spans="1:7" ht="12.75">
      <c r="A76" s="343" t="s">
        <v>60</v>
      </c>
      <c r="B76" s="343"/>
      <c r="C76" s="343"/>
      <c r="D76" s="170">
        <v>8500000</v>
      </c>
      <c r="E76" s="260"/>
      <c r="F76" s="140"/>
      <c r="G76" s="1"/>
    </row>
    <row r="77" spans="1:7" ht="12.75">
      <c r="A77" s="343" t="s">
        <v>7</v>
      </c>
      <c r="B77" s="343"/>
      <c r="C77" s="343"/>
      <c r="D77" s="170">
        <v>25000000</v>
      </c>
      <c r="E77" s="69" t="s">
        <v>184</v>
      </c>
      <c r="F77" s="140"/>
      <c r="G77" s="1"/>
    </row>
    <row r="78" spans="1:7" ht="12.75">
      <c r="A78" s="336" t="s">
        <v>352</v>
      </c>
      <c r="B78" s="343"/>
      <c r="C78" s="343"/>
      <c r="D78" s="170">
        <v>-8500000</v>
      </c>
      <c r="E78" s="69" t="s">
        <v>184</v>
      </c>
      <c r="F78" s="140"/>
      <c r="G78" s="1"/>
    </row>
    <row r="79" spans="1:7" ht="12.75">
      <c r="A79" s="343" t="s">
        <v>160</v>
      </c>
      <c r="B79" s="343"/>
      <c r="C79" s="343"/>
      <c r="D79" s="170">
        <v>72000000</v>
      </c>
      <c r="E79" s="69" t="s">
        <v>185</v>
      </c>
      <c r="F79" s="146"/>
      <c r="G79" s="1"/>
    </row>
    <row r="80" spans="1:7" ht="12.75">
      <c r="A80" s="336" t="s">
        <v>353</v>
      </c>
      <c r="B80" s="343"/>
      <c r="C80" s="343"/>
      <c r="D80" s="170">
        <v>-30300000</v>
      </c>
      <c r="E80" s="69" t="s">
        <v>185</v>
      </c>
      <c r="F80" s="146"/>
      <c r="G80" s="1"/>
    </row>
    <row r="81" spans="1:7" ht="12.75">
      <c r="A81" s="343" t="s">
        <v>9</v>
      </c>
      <c r="B81" s="343"/>
      <c r="C81" s="343"/>
      <c r="D81" s="170">
        <v>6000000</v>
      </c>
      <c r="E81" s="183"/>
      <c r="F81" s="179"/>
      <c r="G81" s="1"/>
    </row>
    <row r="82" spans="1:7" ht="13.5" thickBot="1">
      <c r="A82" s="336" t="s">
        <v>237</v>
      </c>
      <c r="B82" s="343"/>
      <c r="C82" s="343"/>
      <c r="D82" s="171">
        <f>SUM(D74:D81)</f>
        <v>78000000</v>
      </c>
      <c r="E82" s="1"/>
      <c r="F82" s="174"/>
      <c r="G82" s="1"/>
    </row>
    <row r="83" spans="1:7" ht="13.5" thickTop="1">
      <c r="A83" s="343"/>
      <c r="B83" s="343"/>
      <c r="C83" s="343"/>
      <c r="D83" s="232"/>
      <c r="E83" s="1"/>
      <c r="F83" s="45">
        <f>IF(F82="","",IF(F82=3390800,"Correct!","Try again!"))</f>
      </c>
      <c r="G83" s="1"/>
    </row>
    <row r="84" spans="1:7" ht="12.75">
      <c r="A84" s="343" t="s">
        <v>10</v>
      </c>
      <c r="B84" s="343"/>
      <c r="C84" s="343"/>
      <c r="D84" s="170">
        <v>2500000</v>
      </c>
      <c r="E84" s="251"/>
      <c r="F84" s="140"/>
      <c r="G84" s="1"/>
    </row>
    <row r="85" spans="1:7" ht="12.75">
      <c r="A85" s="343" t="s">
        <v>162</v>
      </c>
      <c r="B85" s="343"/>
      <c r="C85" s="343"/>
      <c r="D85" s="170">
        <v>50000000</v>
      </c>
      <c r="E85" s="252"/>
      <c r="F85" s="146"/>
      <c r="G85" s="1"/>
    </row>
    <row r="86" spans="1:7" ht="12.75">
      <c r="A86" s="343" t="s">
        <v>11</v>
      </c>
      <c r="B86" s="343"/>
      <c r="C86" s="343"/>
      <c r="D86" s="170">
        <v>5000000</v>
      </c>
      <c r="E86" s="252"/>
      <c r="F86" s="146"/>
      <c r="G86" s="1"/>
    </row>
    <row r="87" spans="1:7" ht="12.75">
      <c r="A87" s="343" t="s">
        <v>128</v>
      </c>
      <c r="B87" s="343"/>
      <c r="C87" s="343"/>
      <c r="D87" s="170">
        <v>15000000</v>
      </c>
      <c r="E87" s="251"/>
      <c r="F87" s="146"/>
      <c r="G87" s="1"/>
    </row>
    <row r="88" spans="1:7" ht="12.75">
      <c r="A88" s="343" t="s">
        <v>279</v>
      </c>
      <c r="B88" s="343"/>
      <c r="C88" s="343"/>
      <c r="D88" s="257">
        <v>5500000</v>
      </c>
      <c r="E88" s="57" t="s">
        <v>123</v>
      </c>
      <c r="F88" s="146"/>
      <c r="G88" s="1"/>
    </row>
    <row r="89" spans="1:7" ht="13.5" thickBot="1">
      <c r="A89" s="336" t="s">
        <v>238</v>
      </c>
      <c r="B89" s="336"/>
      <c r="C89" s="336"/>
      <c r="D89" s="246">
        <f>SUM(D84:D88)</f>
        <v>78000000</v>
      </c>
      <c r="E89" s="1"/>
      <c r="F89" s="147"/>
      <c r="G89" s="1"/>
    </row>
    <row r="90" spans="1:7" ht="13.5" thickTop="1">
      <c r="A90" s="1"/>
      <c r="B90" s="1"/>
      <c r="C90" s="1"/>
      <c r="D90" s="22"/>
      <c r="E90" s="1"/>
      <c r="F90" s="45">
        <f>IF(F89="","",IF(F89=3390800,"Correct!","Try again!"))</f>
      </c>
      <c r="G90" s="1"/>
    </row>
    <row r="91" spans="4:7" ht="12.75">
      <c r="D91" s="38"/>
      <c r="F91" s="46"/>
      <c r="G91" s="74"/>
    </row>
    <row r="92" spans="1:7" ht="12.75">
      <c r="A92" s="73" t="s">
        <v>196</v>
      </c>
      <c r="B92" s="73"/>
      <c r="C92" s="73"/>
      <c r="D92" s="63"/>
      <c r="E92" s="39"/>
      <c r="F92" s="64"/>
      <c r="G92" s="103"/>
    </row>
    <row r="93" spans="1:7" ht="12.75">
      <c r="A93" s="62"/>
      <c r="B93" s="62"/>
      <c r="C93" s="62"/>
      <c r="D93" s="116"/>
      <c r="E93" s="27" t="s">
        <v>35</v>
      </c>
      <c r="F93" s="116"/>
      <c r="G93" s="62"/>
    </row>
    <row r="94" spans="1:7" ht="12.75">
      <c r="A94" s="373"/>
      <c r="B94" s="373"/>
      <c r="C94" s="373"/>
      <c r="D94" s="108" t="s">
        <v>156</v>
      </c>
      <c r="E94" s="108" t="s">
        <v>36</v>
      </c>
      <c r="F94" s="108" t="s">
        <v>142</v>
      </c>
      <c r="G94" s="102"/>
    </row>
    <row r="95" spans="1:7" ht="12.75">
      <c r="A95" s="350" t="s">
        <v>186</v>
      </c>
      <c r="B95" s="350"/>
      <c r="C95" s="350"/>
      <c r="D95" s="176"/>
      <c r="E95" s="255"/>
      <c r="F95" s="146"/>
      <c r="G95" s="22"/>
    </row>
    <row r="96" spans="1:7" ht="12.75">
      <c r="A96" s="350" t="s">
        <v>82</v>
      </c>
      <c r="B96" s="350"/>
      <c r="C96" s="350"/>
      <c r="D96" s="248"/>
      <c r="E96" s="256"/>
      <c r="F96" s="146"/>
      <c r="G96" s="22"/>
    </row>
    <row r="97" spans="1:7" ht="12.75">
      <c r="A97" s="350" t="s">
        <v>187</v>
      </c>
      <c r="B97" s="350"/>
      <c r="C97" s="350"/>
      <c r="D97" s="176"/>
      <c r="E97" s="255"/>
      <c r="F97" s="130"/>
      <c r="G97" s="22"/>
    </row>
    <row r="98" spans="1:7" ht="13.5" thickBot="1">
      <c r="A98" s="350" t="s">
        <v>52</v>
      </c>
      <c r="B98" s="350"/>
      <c r="C98" s="350"/>
      <c r="D98" s="174"/>
      <c r="E98" s="54"/>
      <c r="F98" s="174"/>
      <c r="G98" s="22"/>
    </row>
    <row r="99" spans="1:7" ht="13.5" thickTop="1">
      <c r="A99" s="62"/>
      <c r="B99" s="62"/>
      <c r="C99" s="62"/>
      <c r="D99" s="45">
        <f>IF(D98="","",IF(D98=12000000,"Correct!","Try again!"))</f>
      </c>
      <c r="E99" s="62"/>
      <c r="F99" s="45">
        <f>IF(F98="","",IF(F98=493500,"Correct!","Try again!"))</f>
      </c>
      <c r="G99" s="22"/>
    </row>
    <row r="100" spans="1:7" ht="12.75">
      <c r="A100" s="61"/>
      <c r="B100" s="61"/>
      <c r="C100" s="61"/>
      <c r="D100" s="61"/>
      <c r="E100" s="61"/>
      <c r="F100" s="61"/>
      <c r="G100" s="104"/>
    </row>
    <row r="101" spans="1:7" ht="12.75">
      <c r="A101" s="372" t="s">
        <v>197</v>
      </c>
      <c r="B101" s="372"/>
      <c r="C101" s="372"/>
      <c r="D101" s="63"/>
      <c r="E101" s="63"/>
      <c r="F101" s="63"/>
      <c r="G101" s="85"/>
    </row>
    <row r="102" spans="1:7" ht="12.75">
      <c r="A102" s="371"/>
      <c r="B102" s="371"/>
      <c r="C102" s="371"/>
      <c r="D102" s="116"/>
      <c r="E102" s="27" t="s">
        <v>35</v>
      </c>
      <c r="F102" s="116"/>
      <c r="G102" s="22"/>
    </row>
    <row r="103" spans="1:7" ht="12.75">
      <c r="A103" s="362"/>
      <c r="B103" s="362"/>
      <c r="C103" s="362"/>
      <c r="D103" s="108" t="s">
        <v>156</v>
      </c>
      <c r="E103" s="108" t="s">
        <v>36</v>
      </c>
      <c r="F103" s="108" t="s">
        <v>142</v>
      </c>
      <c r="G103" s="22"/>
    </row>
    <row r="104" spans="1:7" ht="12.75">
      <c r="A104" s="370" t="s">
        <v>287</v>
      </c>
      <c r="B104" s="370"/>
      <c r="C104" s="370"/>
      <c r="D104" s="261"/>
      <c r="E104" s="268"/>
      <c r="F104" s="146"/>
      <c r="G104" s="22"/>
    </row>
    <row r="105" spans="1:7" ht="12.75">
      <c r="A105" s="362" t="s">
        <v>288</v>
      </c>
      <c r="B105" s="362"/>
      <c r="C105" s="362"/>
      <c r="D105" s="262"/>
      <c r="E105" s="269"/>
      <c r="F105" s="265"/>
      <c r="G105" s="22"/>
    </row>
    <row r="106" spans="1:7" ht="13.5" thickBot="1">
      <c r="A106" s="362" t="s">
        <v>146</v>
      </c>
      <c r="B106" s="362"/>
      <c r="C106" s="362"/>
      <c r="D106" s="263"/>
      <c r="E106" s="22"/>
      <c r="F106" s="266"/>
      <c r="G106" s="22"/>
    </row>
    <row r="107" spans="1:7" ht="13.5" thickTop="1">
      <c r="A107" s="362"/>
      <c r="B107" s="362"/>
      <c r="C107" s="362"/>
      <c r="D107" s="45">
        <f>IF(D106="","",IF(D106=25000000,"Correct!","Try again!"))</f>
      </c>
      <c r="E107" s="62"/>
      <c r="F107" s="45">
        <f>IF(F106="","",IF(F106=1180000,"Correct!","Try again!"))</f>
      </c>
      <c r="G107" s="22"/>
    </row>
    <row r="108" spans="1:7" ht="12.75">
      <c r="A108" s="374" t="s">
        <v>210</v>
      </c>
      <c r="B108" s="362"/>
      <c r="C108" s="362"/>
      <c r="D108" s="264"/>
      <c r="E108" s="270"/>
      <c r="F108" s="267"/>
      <c r="G108" s="22"/>
    </row>
    <row r="109" spans="1:7" ht="12.75">
      <c r="A109" s="374" t="s">
        <v>189</v>
      </c>
      <c r="B109" s="374"/>
      <c r="C109" s="374"/>
      <c r="D109" s="262"/>
      <c r="E109" s="269"/>
      <c r="F109" s="265"/>
      <c r="G109" s="22"/>
    </row>
    <row r="110" spans="1:7" ht="13.5" thickBot="1">
      <c r="A110" s="362" t="s">
        <v>146</v>
      </c>
      <c r="B110" s="362"/>
      <c r="C110" s="362"/>
      <c r="D110" s="263"/>
      <c r="E110" s="22"/>
      <c r="F110" s="266"/>
      <c r="G110" s="22"/>
    </row>
    <row r="111" spans="1:7" ht="13.5" thickTop="1">
      <c r="A111" s="350"/>
      <c r="B111" s="350"/>
      <c r="C111" s="350"/>
      <c r="D111" s="45">
        <f>IF(D110="","",IF(D110=8500000,"Correct!","Try again!"))</f>
      </c>
      <c r="E111" s="62"/>
      <c r="F111" s="45">
        <f>IF(F110="","",IF(F110=418000,"Correct!","Try again!"))</f>
      </c>
      <c r="G111" s="22"/>
    </row>
    <row r="112" spans="1:7" ht="12.75">
      <c r="A112" s="370" t="s">
        <v>190</v>
      </c>
      <c r="B112" s="370"/>
      <c r="C112" s="370"/>
      <c r="D112" s="264"/>
      <c r="E112" s="270"/>
      <c r="F112" s="267"/>
      <c r="G112" s="22"/>
    </row>
    <row r="113" spans="1:7" ht="12.75">
      <c r="A113" s="365" t="s">
        <v>191</v>
      </c>
      <c r="B113" s="365"/>
      <c r="C113" s="365"/>
      <c r="D113" s="262"/>
      <c r="E113" s="269"/>
      <c r="F113" s="265"/>
      <c r="G113" s="22"/>
    </row>
    <row r="114" spans="1:7" ht="13.5" thickBot="1">
      <c r="A114" s="362" t="s">
        <v>146</v>
      </c>
      <c r="B114" s="362"/>
      <c r="C114" s="362"/>
      <c r="D114" s="263"/>
      <c r="E114" s="22"/>
      <c r="F114" s="266"/>
      <c r="G114" s="22"/>
    </row>
    <row r="115" spans="1:7" ht="13.5" thickTop="1">
      <c r="A115" s="312"/>
      <c r="B115" s="312"/>
      <c r="C115" s="312"/>
      <c r="D115" s="45">
        <f>IF(D114="","",IF(D114=2500000,"Correct!","Try again!"))</f>
      </c>
      <c r="E115" s="62"/>
      <c r="F115" s="45">
        <f>IF(F114="","",IF(F114=118000,"Correct!","Try again!"))</f>
      </c>
      <c r="G115" s="22"/>
    </row>
    <row r="116" spans="1:7" ht="12.75">
      <c r="A116" s="70"/>
      <c r="B116" s="70"/>
      <c r="C116" s="70"/>
      <c r="D116" s="70"/>
      <c r="E116" s="70"/>
      <c r="F116" s="70"/>
      <c r="G116" s="104"/>
    </row>
    <row r="117" spans="1:7" ht="12.75">
      <c r="A117" s="366" t="s">
        <v>198</v>
      </c>
      <c r="B117" s="366"/>
      <c r="C117" s="366"/>
      <c r="D117" s="63"/>
      <c r="E117" s="63"/>
      <c r="F117" s="63"/>
      <c r="G117" s="85"/>
    </row>
    <row r="118" spans="1:7" ht="12.75">
      <c r="A118" s="371"/>
      <c r="B118" s="371"/>
      <c r="C118" s="371"/>
      <c r="D118" s="116"/>
      <c r="E118" s="27" t="s">
        <v>35</v>
      </c>
      <c r="F118" s="116"/>
      <c r="G118" s="22"/>
    </row>
    <row r="119" spans="1:7" ht="12.75">
      <c r="A119" s="362"/>
      <c r="B119" s="362"/>
      <c r="C119" s="362"/>
      <c r="D119" s="108" t="s">
        <v>156</v>
      </c>
      <c r="E119" s="108" t="s">
        <v>36</v>
      </c>
      <c r="F119" s="108" t="s">
        <v>142</v>
      </c>
      <c r="G119" s="22"/>
    </row>
    <row r="120" spans="1:7" ht="12.75">
      <c r="A120" s="365" t="s">
        <v>289</v>
      </c>
      <c r="B120" s="365"/>
      <c r="C120" s="365"/>
      <c r="D120" s="264"/>
      <c r="E120" s="270"/>
      <c r="F120" s="271"/>
      <c r="G120" s="22"/>
    </row>
    <row r="121" spans="1:7" ht="12.75">
      <c r="A121" s="367" t="s">
        <v>290</v>
      </c>
      <c r="B121" s="367"/>
      <c r="C121" s="367"/>
      <c r="D121" s="262"/>
      <c r="E121" s="269"/>
      <c r="F121" s="265"/>
      <c r="G121" s="22"/>
    </row>
    <row r="122" spans="1:7" ht="13.5" thickBot="1">
      <c r="A122" s="362" t="s">
        <v>146</v>
      </c>
      <c r="B122" s="362"/>
      <c r="C122" s="362"/>
      <c r="D122" s="263"/>
      <c r="E122" s="272"/>
      <c r="F122" s="266"/>
      <c r="G122" s="22"/>
    </row>
    <row r="123" spans="1:7" ht="13.5" thickTop="1">
      <c r="A123" s="362"/>
      <c r="B123" s="362"/>
      <c r="C123" s="362"/>
      <c r="D123" s="45">
        <f>IF(D122="","",IF(D122=72000000,"Correct!","Try again!"))</f>
      </c>
      <c r="E123" s="273"/>
      <c r="F123" s="45">
        <f>IF(F122="","",IF(F122=3408000,"Correct!","Try again!"))</f>
      </c>
      <c r="G123" s="22"/>
    </row>
    <row r="124" spans="1:7" ht="12.75">
      <c r="A124" s="365" t="s">
        <v>192</v>
      </c>
      <c r="B124" s="365"/>
      <c r="C124" s="365"/>
      <c r="D124" s="264"/>
      <c r="E124" s="270"/>
      <c r="F124" s="267"/>
      <c r="G124" s="22"/>
    </row>
    <row r="125" spans="1:7" ht="12.75">
      <c r="A125" s="365" t="s">
        <v>193</v>
      </c>
      <c r="B125" s="365"/>
      <c r="C125" s="365"/>
      <c r="D125" s="262"/>
      <c r="E125" s="269"/>
      <c r="F125" s="265"/>
      <c r="G125" s="22"/>
    </row>
    <row r="126" spans="1:7" ht="13.5" thickBot="1">
      <c r="A126" s="362" t="s">
        <v>146</v>
      </c>
      <c r="B126" s="362"/>
      <c r="C126" s="362"/>
      <c r="D126" s="263"/>
      <c r="E126" s="272"/>
      <c r="F126" s="266"/>
      <c r="G126" s="22"/>
    </row>
    <row r="127" spans="1:7" ht="13.5" thickTop="1">
      <c r="A127" s="350"/>
      <c r="B127" s="350"/>
      <c r="C127" s="350"/>
      <c r="D127" s="45">
        <f>IF(D126="","",IF(D126=30300000,"Correct!","Try again!"))</f>
      </c>
      <c r="E127" s="273"/>
      <c r="F127" s="45">
        <f>IF(F126="","",IF(F126=1510200,"Correct!","Try again!"))</f>
      </c>
      <c r="G127" s="22"/>
    </row>
    <row r="128" spans="1:7" ht="12.75">
      <c r="A128" s="365" t="s">
        <v>194</v>
      </c>
      <c r="B128" s="365"/>
      <c r="C128" s="365"/>
      <c r="D128" s="264"/>
      <c r="E128" s="270"/>
      <c r="F128" s="267"/>
      <c r="G128" s="22"/>
    </row>
    <row r="129" spans="1:7" ht="12.75">
      <c r="A129" s="365" t="s">
        <v>195</v>
      </c>
      <c r="B129" s="365"/>
      <c r="C129" s="365"/>
      <c r="D129" s="262"/>
      <c r="E129" s="269"/>
      <c r="F129" s="265"/>
      <c r="G129" s="22"/>
    </row>
    <row r="130" spans="1:7" ht="13.5" thickBot="1">
      <c r="A130" s="362" t="s">
        <v>146</v>
      </c>
      <c r="B130" s="362"/>
      <c r="C130" s="362"/>
      <c r="D130" s="263"/>
      <c r="E130" s="22"/>
      <c r="F130" s="266"/>
      <c r="G130" s="22"/>
    </row>
    <row r="131" spans="1:7" ht="13.5" thickTop="1">
      <c r="A131" s="350"/>
      <c r="B131" s="350"/>
      <c r="C131" s="350"/>
      <c r="D131" s="45">
        <f>IF(D130="","",IF(D130=1800000,"Correct!","Try again!"))</f>
      </c>
      <c r="E131" s="62"/>
      <c r="F131" s="45">
        <f>IF(F130="","",IF(F130=85200,"Correct!","Try again!"))</f>
      </c>
      <c r="G131" s="1"/>
    </row>
    <row r="132" spans="1:7" ht="12.75">
      <c r="A132" s="41"/>
      <c r="B132" s="41"/>
      <c r="C132" s="41"/>
      <c r="G132" s="74"/>
    </row>
    <row r="133" spans="1:7" ht="12.75">
      <c r="A133" s="366" t="s">
        <v>201</v>
      </c>
      <c r="B133" s="366"/>
      <c r="C133" s="366"/>
      <c r="D133" s="28"/>
      <c r="E133" s="28"/>
      <c r="F133" s="28"/>
      <c r="G133" s="33"/>
    </row>
    <row r="134" spans="1:7" ht="12.75">
      <c r="A134" s="361"/>
      <c r="B134" s="361"/>
      <c r="C134" s="361"/>
      <c r="D134" s="1"/>
      <c r="E134" s="1"/>
      <c r="F134" s="1"/>
      <c r="G134" s="1"/>
    </row>
    <row r="135" spans="1:7" ht="12.75">
      <c r="A135" s="362"/>
      <c r="B135" s="362"/>
      <c r="C135" s="362"/>
      <c r="D135" s="116"/>
      <c r="E135" s="27" t="s">
        <v>35</v>
      </c>
      <c r="F135" s="116"/>
      <c r="G135" s="1"/>
    </row>
    <row r="136" spans="1:7" ht="12.75">
      <c r="A136" s="362"/>
      <c r="B136" s="362"/>
      <c r="C136" s="362"/>
      <c r="D136" s="108" t="s">
        <v>156</v>
      </c>
      <c r="E136" s="108" t="s">
        <v>36</v>
      </c>
      <c r="F136" s="108" t="s">
        <v>142</v>
      </c>
      <c r="G136" s="1"/>
    </row>
    <row r="137" spans="1:7" ht="12.75">
      <c r="A137" s="369" t="s">
        <v>291</v>
      </c>
      <c r="B137" s="369"/>
      <c r="C137" s="369"/>
      <c r="D137" s="274"/>
      <c r="E137" s="269"/>
      <c r="F137" s="278"/>
      <c r="G137" s="1"/>
    </row>
    <row r="138" spans="1:7" ht="12.75">
      <c r="A138" s="368" t="s">
        <v>202</v>
      </c>
      <c r="B138" s="368"/>
      <c r="C138" s="368"/>
      <c r="D138" s="275"/>
      <c r="E138" s="281"/>
      <c r="F138" s="279"/>
      <c r="G138" s="1"/>
    </row>
    <row r="139" spans="1:7" ht="12.75">
      <c r="A139" s="368" t="s">
        <v>12</v>
      </c>
      <c r="B139" s="368"/>
      <c r="C139" s="368"/>
      <c r="D139" s="274"/>
      <c r="E139" s="269"/>
      <c r="F139" s="278"/>
      <c r="G139" s="1"/>
    </row>
    <row r="140" spans="1:7" ht="12.75">
      <c r="A140" s="368" t="s">
        <v>203</v>
      </c>
      <c r="B140" s="368"/>
      <c r="C140" s="368"/>
      <c r="D140" s="276"/>
      <c r="E140" s="282"/>
      <c r="F140" s="279"/>
      <c r="G140" s="1"/>
    </row>
    <row r="141" spans="1:7" ht="12.75">
      <c r="A141" s="368" t="s">
        <v>204</v>
      </c>
      <c r="B141" s="368"/>
      <c r="C141" s="368"/>
      <c r="D141" s="274"/>
      <c r="E141" s="269"/>
      <c r="F141" s="267"/>
      <c r="G141" s="1"/>
    </row>
    <row r="142" spans="1:7" ht="12.75">
      <c r="A142" s="368" t="s">
        <v>205</v>
      </c>
      <c r="B142" s="368"/>
      <c r="C142" s="368"/>
      <c r="D142" s="277"/>
      <c r="E142" s="283"/>
      <c r="F142" s="267"/>
      <c r="G142" s="1"/>
    </row>
    <row r="143" spans="1:7" ht="12.75">
      <c r="A143" s="368" t="s">
        <v>206</v>
      </c>
      <c r="B143" s="368"/>
      <c r="C143" s="368"/>
      <c r="D143" s="277"/>
      <c r="E143" s="283"/>
      <c r="F143" s="267"/>
      <c r="G143" s="1"/>
    </row>
    <row r="144" spans="1:7" ht="12.75">
      <c r="A144" s="368" t="s">
        <v>292</v>
      </c>
      <c r="B144" s="368"/>
      <c r="C144" s="368"/>
      <c r="D144" s="277"/>
      <c r="E144" s="283"/>
      <c r="F144" s="267"/>
      <c r="G144" s="1"/>
    </row>
    <row r="145" spans="1:7" ht="12.75">
      <c r="A145" s="368" t="s">
        <v>293</v>
      </c>
      <c r="B145" s="368"/>
      <c r="C145" s="368"/>
      <c r="D145" s="277"/>
      <c r="E145" s="283"/>
      <c r="F145" s="267"/>
      <c r="G145" s="1"/>
    </row>
    <row r="146" spans="1:7" ht="12.75">
      <c r="A146" s="368" t="s">
        <v>294</v>
      </c>
      <c r="B146" s="368"/>
      <c r="C146" s="368"/>
      <c r="D146" s="262"/>
      <c r="E146" s="269"/>
      <c r="F146" s="280"/>
      <c r="G146" s="1"/>
    </row>
    <row r="147" spans="1:7" ht="12.75">
      <c r="A147" s="368" t="s">
        <v>295</v>
      </c>
      <c r="B147" s="368"/>
      <c r="C147" s="368"/>
      <c r="D147" s="274"/>
      <c r="E147" s="284"/>
      <c r="F147" s="130"/>
      <c r="G147" s="1"/>
    </row>
    <row r="148" spans="1:7" ht="12.75">
      <c r="A148" s="368"/>
      <c r="B148" s="368"/>
      <c r="C148" s="368"/>
      <c r="D148" s="276"/>
      <c r="E148" s="284"/>
      <c r="F148" s="115"/>
      <c r="G148" s="1"/>
    </row>
    <row r="149" spans="1:7" ht="12.75">
      <c r="A149" s="368" t="s">
        <v>296</v>
      </c>
      <c r="B149" s="368"/>
      <c r="C149" s="368"/>
      <c r="D149" s="262"/>
      <c r="E149" s="269"/>
      <c r="F149" s="139"/>
      <c r="G149" s="1"/>
    </row>
    <row r="150" spans="1:7" ht="12.75">
      <c r="A150" s="368" t="s">
        <v>207</v>
      </c>
      <c r="B150" s="368"/>
      <c r="C150" s="368"/>
      <c r="D150" s="66"/>
      <c r="E150" s="67"/>
      <c r="F150" s="115"/>
      <c r="G150" s="1"/>
    </row>
    <row r="151" spans="1:7" ht="13.5" thickBot="1">
      <c r="A151" s="368" t="s">
        <v>270</v>
      </c>
      <c r="B151" s="368"/>
      <c r="C151" s="368"/>
      <c r="D151" s="22"/>
      <c r="E151" s="71"/>
      <c r="F151" s="178"/>
      <c r="G151" s="1"/>
    </row>
    <row r="152" spans="1:7" ht="13.5" thickTop="1">
      <c r="A152" s="349"/>
      <c r="B152" s="349"/>
      <c r="C152" s="349"/>
      <c r="D152" s="22"/>
      <c r="E152" s="22"/>
      <c r="F152" s="45">
        <f>IF(F151="","",IF(F151=-408000,"Correct!","Try again!"))</f>
      </c>
      <c r="G152" s="62"/>
    </row>
    <row r="153" spans="1:7" ht="12.75">
      <c r="A153" s="38"/>
      <c r="B153" s="38"/>
      <c r="C153" s="38"/>
      <c r="D153" s="38"/>
      <c r="E153" s="38"/>
      <c r="F153" s="38"/>
      <c r="G153" s="105"/>
    </row>
    <row r="154" spans="1:7" ht="12.75">
      <c r="A154" s="59" t="s">
        <v>208</v>
      </c>
      <c r="B154" s="59"/>
      <c r="C154" s="59"/>
      <c r="D154" s="60"/>
      <c r="E154" s="60"/>
      <c r="F154" s="60"/>
      <c r="G154" s="62"/>
    </row>
    <row r="155" spans="1:7" ht="12.75">
      <c r="A155" s="58" t="s">
        <v>209</v>
      </c>
      <c r="B155" s="58"/>
      <c r="C155" s="58"/>
      <c r="D155" s="33"/>
      <c r="E155" s="33"/>
      <c r="F155" s="33"/>
      <c r="G155" s="33"/>
    </row>
    <row r="156" spans="1:7" ht="12.75">
      <c r="A156" s="49"/>
      <c r="B156" s="49"/>
      <c r="C156" s="49"/>
      <c r="D156" s="12"/>
      <c r="E156" s="12"/>
      <c r="F156" s="12"/>
      <c r="G156" s="1"/>
    </row>
    <row r="157" spans="1:7" ht="12.75">
      <c r="A157" s="49"/>
      <c r="B157" s="49"/>
      <c r="C157" s="49"/>
      <c r="D157" s="116"/>
      <c r="E157" s="27" t="s">
        <v>35</v>
      </c>
      <c r="F157" s="116"/>
      <c r="G157" s="1"/>
    </row>
    <row r="158" spans="1:7" ht="12.75">
      <c r="A158" s="336"/>
      <c r="B158" s="336"/>
      <c r="C158" s="336"/>
      <c r="D158" s="108" t="s">
        <v>156</v>
      </c>
      <c r="E158" s="108" t="s">
        <v>36</v>
      </c>
      <c r="F158" s="108" t="s">
        <v>142</v>
      </c>
      <c r="G158" s="1"/>
    </row>
    <row r="159" spans="1:7" ht="12.75">
      <c r="A159" s="336" t="s">
        <v>12</v>
      </c>
      <c r="B159" s="336"/>
      <c r="C159" s="336"/>
      <c r="D159" s="170">
        <v>25000000</v>
      </c>
      <c r="E159" s="181"/>
      <c r="F159" s="130"/>
      <c r="G159" s="1"/>
    </row>
    <row r="160" spans="1:7" ht="12.75">
      <c r="A160" s="336" t="s">
        <v>52</v>
      </c>
      <c r="B160" s="336"/>
      <c r="C160" s="336"/>
      <c r="D160" s="170">
        <v>-12000000</v>
      </c>
      <c r="E160" s="11" t="s">
        <v>183</v>
      </c>
      <c r="F160" s="146"/>
      <c r="G160" s="1"/>
    </row>
    <row r="161" spans="1:7" ht="12.75">
      <c r="A161" s="336" t="s">
        <v>178</v>
      </c>
      <c r="B161" s="336"/>
      <c r="C161" s="336"/>
      <c r="D161" s="170">
        <v>-2500000</v>
      </c>
      <c r="E161" s="11" t="s">
        <v>184</v>
      </c>
      <c r="F161" s="146"/>
      <c r="G161" s="1"/>
    </row>
    <row r="162" spans="1:7" ht="12.75">
      <c r="A162" s="336" t="s">
        <v>179</v>
      </c>
      <c r="B162" s="336"/>
      <c r="C162" s="336"/>
      <c r="D162" s="170">
        <v>-1800000</v>
      </c>
      <c r="E162" s="11" t="s">
        <v>185</v>
      </c>
      <c r="F162" s="146"/>
      <c r="G162" s="1"/>
    </row>
    <row r="163" spans="1:7" ht="12.75">
      <c r="A163" s="336" t="s">
        <v>163</v>
      </c>
      <c r="B163" s="336"/>
      <c r="C163" s="336"/>
      <c r="D163" s="170">
        <v>-1200000</v>
      </c>
      <c r="E163" s="259"/>
      <c r="F163" s="146"/>
      <c r="G163" s="1"/>
    </row>
    <row r="164" spans="1:7" ht="12.75">
      <c r="A164" s="336" t="s">
        <v>136</v>
      </c>
      <c r="B164" s="336"/>
      <c r="C164" s="336"/>
      <c r="D164" s="257">
        <v>-1000000</v>
      </c>
      <c r="E164" s="183"/>
      <c r="F164" s="145"/>
      <c r="G164" s="1"/>
    </row>
    <row r="165" spans="1:7" ht="12.75">
      <c r="A165" s="336" t="s">
        <v>217</v>
      </c>
      <c r="B165" s="336"/>
      <c r="C165" s="336"/>
      <c r="D165" s="170">
        <f>SUM(D159:D164)</f>
        <v>6500000</v>
      </c>
      <c r="E165" s="68"/>
      <c r="F165" s="258"/>
      <c r="G165" s="1"/>
    </row>
    <row r="166" spans="1:7" ht="12.75">
      <c r="A166" s="336" t="s">
        <v>271</v>
      </c>
      <c r="B166" s="336"/>
      <c r="C166" s="336"/>
      <c r="D166" s="170">
        <v>0</v>
      </c>
      <c r="E166" s="22"/>
      <c r="F166" s="130"/>
      <c r="G166" s="1"/>
    </row>
    <row r="167" spans="1:7" ht="12.75">
      <c r="A167" s="336" t="s">
        <v>56</v>
      </c>
      <c r="B167" s="336"/>
      <c r="C167" s="336"/>
      <c r="D167" s="177">
        <f>SUM(D165:D166)</f>
        <v>6500000</v>
      </c>
      <c r="E167" s="1"/>
      <c r="F167" s="247"/>
      <c r="G167" s="1"/>
    </row>
    <row r="168" spans="1:7" ht="12.75">
      <c r="A168" s="336" t="s">
        <v>278</v>
      </c>
      <c r="B168" s="336"/>
      <c r="C168" s="336"/>
      <c r="D168" s="170">
        <v>500000</v>
      </c>
      <c r="E168" s="7" t="s">
        <v>110</v>
      </c>
      <c r="F168" s="248"/>
      <c r="G168" s="1"/>
    </row>
    <row r="169" spans="1:7" ht="12.75">
      <c r="A169" s="343" t="s">
        <v>280</v>
      </c>
      <c r="B169" s="343"/>
      <c r="C169" s="343"/>
      <c r="D169" s="170">
        <v>-1500000</v>
      </c>
      <c r="E169" s="183"/>
      <c r="F169" s="249"/>
      <c r="G169" s="1"/>
    </row>
    <row r="170" spans="1:7" ht="13.5" thickBot="1">
      <c r="A170" s="343" t="s">
        <v>279</v>
      </c>
      <c r="B170" s="343"/>
      <c r="C170" s="343"/>
      <c r="D170" s="171">
        <f>D167+D168+D169</f>
        <v>5500000</v>
      </c>
      <c r="E170" s="7"/>
      <c r="F170" s="178"/>
      <c r="G170" s="1"/>
    </row>
    <row r="171" spans="1:7" ht="13.5" thickTop="1">
      <c r="A171" s="343"/>
      <c r="B171" s="343"/>
      <c r="C171" s="343"/>
      <c r="D171" s="232"/>
      <c r="E171" s="1"/>
      <c r="F171" s="45">
        <f>IF(F170="","",IF(F170=-184200,"Correct!","Try again!"))</f>
      </c>
      <c r="G171" s="1"/>
    </row>
    <row r="172" spans="1:7" ht="12.75">
      <c r="A172" s="343" t="s">
        <v>5</v>
      </c>
      <c r="B172" s="343"/>
      <c r="C172" s="343"/>
      <c r="D172" s="170">
        <v>2000000</v>
      </c>
      <c r="E172" s="183"/>
      <c r="F172" s="140"/>
      <c r="G172" s="1"/>
    </row>
    <row r="173" spans="1:7" ht="12.75">
      <c r="A173" s="343" t="s">
        <v>6</v>
      </c>
      <c r="B173" s="343"/>
      <c r="C173" s="343"/>
      <c r="D173" s="170">
        <v>3300000</v>
      </c>
      <c r="E173" s="182"/>
      <c r="F173" s="140"/>
      <c r="G173" s="1"/>
    </row>
    <row r="174" spans="1:7" ht="12.75">
      <c r="A174" s="343" t="s">
        <v>60</v>
      </c>
      <c r="B174" s="343"/>
      <c r="C174" s="343"/>
      <c r="D174" s="170">
        <v>8500000</v>
      </c>
      <c r="E174" s="260"/>
      <c r="F174" s="140"/>
      <c r="G174" s="1"/>
    </row>
    <row r="175" spans="1:7" ht="12.75">
      <c r="A175" s="343" t="s">
        <v>7</v>
      </c>
      <c r="B175" s="343"/>
      <c r="C175" s="343"/>
      <c r="D175" s="170">
        <v>25000000</v>
      </c>
      <c r="E175" s="69" t="s">
        <v>184</v>
      </c>
      <c r="F175" s="140"/>
      <c r="G175" s="1"/>
    </row>
    <row r="176" spans="1:7" ht="12.75">
      <c r="A176" s="343" t="s">
        <v>159</v>
      </c>
      <c r="B176" s="343"/>
      <c r="C176" s="343"/>
      <c r="D176" s="170">
        <v>-8500000</v>
      </c>
      <c r="E176" s="69" t="s">
        <v>184</v>
      </c>
      <c r="F176" s="140"/>
      <c r="G176" s="1"/>
    </row>
    <row r="177" spans="1:7" ht="12.75">
      <c r="A177" s="343" t="s">
        <v>160</v>
      </c>
      <c r="B177" s="343"/>
      <c r="C177" s="343"/>
      <c r="D177" s="170">
        <v>72000000</v>
      </c>
      <c r="E177" s="69" t="s">
        <v>185</v>
      </c>
      <c r="F177" s="146"/>
      <c r="G177" s="1"/>
    </row>
    <row r="178" spans="1:7" ht="12.75">
      <c r="A178" s="343" t="s">
        <v>159</v>
      </c>
      <c r="B178" s="343"/>
      <c r="C178" s="343"/>
      <c r="D178" s="170">
        <v>-30300000</v>
      </c>
      <c r="E178" s="69" t="s">
        <v>185</v>
      </c>
      <c r="F178" s="146"/>
      <c r="G178" s="1"/>
    </row>
    <row r="179" spans="1:7" ht="12.75">
      <c r="A179" s="343" t="s">
        <v>9</v>
      </c>
      <c r="B179" s="343"/>
      <c r="C179" s="343"/>
      <c r="D179" s="170">
        <v>6000000</v>
      </c>
      <c r="E179" s="183"/>
      <c r="F179" s="179"/>
      <c r="G179" s="1"/>
    </row>
    <row r="180" spans="1:7" ht="13.5" thickBot="1">
      <c r="A180" s="343" t="s">
        <v>62</v>
      </c>
      <c r="B180" s="343"/>
      <c r="C180" s="343"/>
      <c r="D180" s="171">
        <f>SUM(D172:D179)</f>
        <v>78000000</v>
      </c>
      <c r="E180" s="1"/>
      <c r="F180" s="174"/>
      <c r="G180" s="1"/>
    </row>
    <row r="181" spans="1:7" ht="13.5" thickTop="1">
      <c r="A181" s="343"/>
      <c r="B181" s="343"/>
      <c r="C181" s="343"/>
      <c r="D181" s="232"/>
      <c r="E181" s="1"/>
      <c r="F181" s="45">
        <f>IF(F180="","",IF(F180=3390800,"Correct!","Try again!"))</f>
      </c>
      <c r="G181" s="1"/>
    </row>
    <row r="182" spans="1:7" ht="12.75">
      <c r="A182" s="343" t="s">
        <v>10</v>
      </c>
      <c r="B182" s="343"/>
      <c r="C182" s="343"/>
      <c r="D182" s="170">
        <v>2500000</v>
      </c>
      <c r="E182" s="251"/>
      <c r="F182" s="140"/>
      <c r="G182" s="1"/>
    </row>
    <row r="183" spans="1:7" ht="12.75">
      <c r="A183" s="343" t="s">
        <v>162</v>
      </c>
      <c r="B183" s="343"/>
      <c r="C183" s="343"/>
      <c r="D183" s="170">
        <v>0</v>
      </c>
      <c r="E183" s="252"/>
      <c r="F183" s="146"/>
      <c r="G183" s="1"/>
    </row>
    <row r="184" spans="1:7" ht="12.75">
      <c r="A184" s="343" t="s">
        <v>11</v>
      </c>
      <c r="B184" s="343"/>
      <c r="C184" s="343"/>
      <c r="D184" s="170">
        <v>20000000</v>
      </c>
      <c r="E184" s="252"/>
      <c r="F184" s="146"/>
      <c r="G184" s="1"/>
    </row>
    <row r="185" spans="1:7" ht="12.75">
      <c r="A185" s="343" t="s">
        <v>128</v>
      </c>
      <c r="B185" s="343"/>
      <c r="C185" s="343"/>
      <c r="D185" s="170">
        <v>50000000</v>
      </c>
      <c r="E185" s="251"/>
      <c r="F185" s="146"/>
      <c r="G185" s="1"/>
    </row>
    <row r="186" spans="1:7" ht="12.75">
      <c r="A186" s="343" t="s">
        <v>279</v>
      </c>
      <c r="B186" s="343"/>
      <c r="C186" s="343"/>
      <c r="D186" s="257">
        <v>5500000</v>
      </c>
      <c r="E186" s="57" t="s">
        <v>123</v>
      </c>
      <c r="F186" s="146"/>
      <c r="G186" s="1"/>
    </row>
    <row r="187" spans="1:7" ht="13.5" thickBot="1">
      <c r="A187" s="336" t="s">
        <v>146</v>
      </c>
      <c r="B187" s="336"/>
      <c r="C187" s="336"/>
      <c r="D187" s="246">
        <f>SUM(D182:D186)</f>
        <v>78000000</v>
      </c>
      <c r="E187" s="1"/>
      <c r="F187" s="147"/>
      <c r="G187" s="1"/>
    </row>
    <row r="188" spans="1:7" ht="13.5" thickTop="1">
      <c r="A188" s="1"/>
      <c r="B188" s="1"/>
      <c r="C188" s="1"/>
      <c r="D188" s="22"/>
      <c r="E188" s="1"/>
      <c r="F188" s="45">
        <f>IF(F187="","",IF(F187=3390800,"Correct!","Try again!"))</f>
      </c>
      <c r="G188" s="1"/>
    </row>
    <row r="189" ht="12.75">
      <c r="G189" s="74"/>
    </row>
    <row r="190" spans="1:7" ht="12.75">
      <c r="A190" s="73" t="s">
        <v>196</v>
      </c>
      <c r="B190" s="73"/>
      <c r="C190" s="73"/>
      <c r="D190" s="63"/>
      <c r="E190" s="39"/>
      <c r="F190" s="64"/>
      <c r="G190" s="33"/>
    </row>
    <row r="191" spans="1:7" ht="12.75">
      <c r="A191" s="62"/>
      <c r="B191" s="62"/>
      <c r="C191" s="62"/>
      <c r="D191" s="116"/>
      <c r="E191" s="27" t="s">
        <v>35</v>
      </c>
      <c r="F191" s="116"/>
      <c r="G191" s="1"/>
    </row>
    <row r="192" spans="1:7" ht="12.75">
      <c r="A192" s="362"/>
      <c r="B192" s="362"/>
      <c r="C192" s="362"/>
      <c r="D192" s="108" t="s">
        <v>156</v>
      </c>
      <c r="E192" s="108" t="s">
        <v>36</v>
      </c>
      <c r="F192" s="108" t="s">
        <v>142</v>
      </c>
      <c r="G192" s="1"/>
    </row>
    <row r="193" spans="1:7" ht="12.75">
      <c r="A193" s="350" t="s">
        <v>186</v>
      </c>
      <c r="B193" s="350"/>
      <c r="C193" s="350"/>
      <c r="D193" s="176"/>
      <c r="E193" s="255"/>
      <c r="F193" s="146"/>
      <c r="G193" s="1"/>
    </row>
    <row r="194" spans="1:7" ht="12.75">
      <c r="A194" s="350" t="s">
        <v>82</v>
      </c>
      <c r="B194" s="350"/>
      <c r="C194" s="350"/>
      <c r="D194" s="248"/>
      <c r="E194" s="256"/>
      <c r="F194" s="146"/>
      <c r="G194" s="1"/>
    </row>
    <row r="195" spans="1:7" ht="12.75">
      <c r="A195" s="350" t="s">
        <v>187</v>
      </c>
      <c r="B195" s="350"/>
      <c r="C195" s="350"/>
      <c r="D195" s="176"/>
      <c r="E195" s="255"/>
      <c r="F195" s="130"/>
      <c r="G195" s="1"/>
    </row>
    <row r="196" spans="1:7" ht="13.5" thickBot="1">
      <c r="A196" s="350" t="s">
        <v>52</v>
      </c>
      <c r="B196" s="350"/>
      <c r="C196" s="350"/>
      <c r="D196" s="174"/>
      <c r="E196" s="54"/>
      <c r="F196" s="174"/>
      <c r="G196" s="1"/>
    </row>
    <row r="197" spans="1:7" ht="13.5" thickTop="1">
      <c r="A197" s="62"/>
      <c r="B197" s="62"/>
      <c r="C197" s="62"/>
      <c r="D197" s="45">
        <f>IF(D196="","",IF(D196=12000000,"Correct!","Try again!"))</f>
      </c>
      <c r="E197" s="62"/>
      <c r="F197" s="45">
        <f>IF(F196="","",IF(F196=493500,"Correct!","Try again!"))</f>
      </c>
      <c r="G197" s="1"/>
    </row>
    <row r="198" spans="1:7" ht="12.75">
      <c r="A198" s="61"/>
      <c r="B198" s="61"/>
      <c r="C198" s="61"/>
      <c r="D198" s="61"/>
      <c r="E198" s="61"/>
      <c r="F198" s="61"/>
      <c r="G198" s="74"/>
    </row>
    <row r="199" spans="1:7" ht="12.75">
      <c r="A199" s="73" t="s">
        <v>197</v>
      </c>
      <c r="B199" s="73"/>
      <c r="C199" s="73"/>
      <c r="D199" s="63"/>
      <c r="E199" s="63"/>
      <c r="F199" s="63"/>
      <c r="G199" s="33"/>
    </row>
    <row r="200" spans="1:7" ht="12.75">
      <c r="A200" s="62"/>
      <c r="B200" s="62"/>
      <c r="C200" s="62"/>
      <c r="D200" s="116"/>
      <c r="E200" s="27" t="s">
        <v>35</v>
      </c>
      <c r="F200" s="116"/>
      <c r="G200" s="1"/>
    </row>
    <row r="201" spans="1:7" ht="12.75">
      <c r="A201" s="62"/>
      <c r="B201" s="62"/>
      <c r="C201" s="62"/>
      <c r="D201" s="108" t="s">
        <v>156</v>
      </c>
      <c r="E201" s="108" t="s">
        <v>36</v>
      </c>
      <c r="F201" s="108" t="s">
        <v>142</v>
      </c>
      <c r="G201" s="1"/>
    </row>
    <row r="202" spans="1:7" ht="12.75">
      <c r="A202" s="370" t="s">
        <v>287</v>
      </c>
      <c r="B202" s="370"/>
      <c r="C202" s="370"/>
      <c r="D202" s="261"/>
      <c r="E202" s="268"/>
      <c r="F202" s="146"/>
      <c r="G202" s="1"/>
    </row>
    <row r="203" spans="1:7" ht="12.75">
      <c r="A203" s="362" t="s">
        <v>288</v>
      </c>
      <c r="B203" s="362"/>
      <c r="C203" s="362"/>
      <c r="D203" s="262"/>
      <c r="E203" s="269"/>
      <c r="F203" s="265"/>
      <c r="G203" s="1"/>
    </row>
    <row r="204" spans="1:7" ht="13.5" thickBot="1">
      <c r="A204" s="362" t="s">
        <v>146</v>
      </c>
      <c r="B204" s="362"/>
      <c r="C204" s="362"/>
      <c r="D204" s="263"/>
      <c r="E204" s="285"/>
      <c r="F204" s="266"/>
      <c r="G204" s="1"/>
    </row>
    <row r="205" spans="1:7" ht="13.5" thickTop="1">
      <c r="A205" s="362"/>
      <c r="B205" s="362"/>
      <c r="C205" s="362"/>
      <c r="D205" s="45">
        <f>IF(D204="","",IF(D204=25000000,"Correct!","Try again!"))</f>
      </c>
      <c r="E205" s="273"/>
      <c r="F205" s="45">
        <f>IF(F204="","",IF(F204=1180000,"Correct!","Try again!"))</f>
      </c>
      <c r="G205" s="1"/>
    </row>
    <row r="206" spans="1:7" ht="12.75">
      <c r="A206" s="362" t="s">
        <v>188</v>
      </c>
      <c r="B206" s="362"/>
      <c r="C206" s="362"/>
      <c r="D206" s="264"/>
      <c r="E206" s="270"/>
      <c r="F206" s="267"/>
      <c r="G206" s="1"/>
    </row>
    <row r="207" spans="1:7" ht="12.75">
      <c r="A207" s="365" t="s">
        <v>189</v>
      </c>
      <c r="B207" s="365"/>
      <c r="C207" s="365"/>
      <c r="D207" s="262"/>
      <c r="E207" s="269"/>
      <c r="F207" s="265"/>
      <c r="G207" s="1"/>
    </row>
    <row r="208" spans="1:7" ht="13.5" thickBot="1">
      <c r="A208" s="362" t="s">
        <v>146</v>
      </c>
      <c r="B208" s="362"/>
      <c r="C208" s="362"/>
      <c r="D208" s="263"/>
      <c r="E208" s="272"/>
      <c r="F208" s="266"/>
      <c r="G208" s="1"/>
    </row>
    <row r="209" spans="1:7" ht="13.5" thickTop="1">
      <c r="A209" s="350"/>
      <c r="B209" s="350"/>
      <c r="C209" s="350"/>
      <c r="D209" s="45">
        <f>IF(D208="","",IF(D208=8500000,"Correct!","Try again!"))</f>
      </c>
      <c r="E209" s="273"/>
      <c r="F209" s="45">
        <f>IF(F208="","",IF(F208=418000,"Correct!","Try again!"))</f>
      </c>
      <c r="G209" s="1"/>
    </row>
    <row r="210" spans="1:7" ht="12.75">
      <c r="A210" s="370" t="s">
        <v>190</v>
      </c>
      <c r="B210" s="370"/>
      <c r="C210" s="370"/>
      <c r="D210" s="264"/>
      <c r="E210" s="270"/>
      <c r="F210" s="267"/>
      <c r="G210" s="1"/>
    </row>
    <row r="211" spans="1:7" ht="12.75">
      <c r="A211" s="365" t="s">
        <v>191</v>
      </c>
      <c r="B211" s="365"/>
      <c r="C211" s="365"/>
      <c r="D211" s="262"/>
      <c r="E211" s="269"/>
      <c r="F211" s="265"/>
      <c r="G211" s="1"/>
    </row>
    <row r="212" spans="1:7" ht="13.5" thickBot="1">
      <c r="A212" s="362" t="s">
        <v>146</v>
      </c>
      <c r="B212" s="362"/>
      <c r="C212" s="362"/>
      <c r="D212" s="263"/>
      <c r="E212" s="22"/>
      <c r="F212" s="266"/>
      <c r="G212" s="1"/>
    </row>
    <row r="213" spans="1:7" ht="13.5" thickTop="1">
      <c r="A213" s="350"/>
      <c r="B213" s="350"/>
      <c r="C213" s="350"/>
      <c r="D213" s="45">
        <f>IF(D212="","",IF(D212=2500000,"Correct!","Try again!"))</f>
      </c>
      <c r="E213" s="62"/>
      <c r="F213" s="45">
        <f>IF(F212="","",IF(F212=118000,"Correct!","Try again!"))</f>
      </c>
      <c r="G213" s="1"/>
    </row>
    <row r="214" spans="1:7" ht="12.75">
      <c r="A214" s="70"/>
      <c r="B214" s="70"/>
      <c r="C214" s="70"/>
      <c r="D214" s="70"/>
      <c r="E214" s="70"/>
      <c r="F214" s="70"/>
      <c r="G214" s="74"/>
    </row>
    <row r="215" spans="1:7" ht="12.75">
      <c r="A215" s="73" t="s">
        <v>198</v>
      </c>
      <c r="B215" s="73"/>
      <c r="C215" s="73"/>
      <c r="D215" s="63"/>
      <c r="E215" s="63"/>
      <c r="F215" s="63"/>
      <c r="G215" s="33"/>
    </row>
    <row r="216" spans="1:7" ht="12.75">
      <c r="A216" s="62"/>
      <c r="B216" s="62"/>
      <c r="C216" s="62"/>
      <c r="D216" s="116"/>
      <c r="E216" s="27" t="s">
        <v>35</v>
      </c>
      <c r="F216" s="116"/>
      <c r="G216" s="1"/>
    </row>
    <row r="217" spans="1:7" ht="12.75">
      <c r="A217" s="362"/>
      <c r="B217" s="362"/>
      <c r="C217" s="362"/>
      <c r="D217" s="108" t="s">
        <v>156</v>
      </c>
      <c r="E217" s="108" t="s">
        <v>36</v>
      </c>
      <c r="F217" s="108" t="s">
        <v>142</v>
      </c>
      <c r="G217" s="1"/>
    </row>
    <row r="218" spans="1:7" ht="12.75">
      <c r="A218" s="365" t="s">
        <v>289</v>
      </c>
      <c r="B218" s="365"/>
      <c r="C218" s="365"/>
      <c r="D218" s="264"/>
      <c r="E218" s="270"/>
      <c r="F218" s="271"/>
      <c r="G218" s="1"/>
    </row>
    <row r="219" spans="1:7" ht="12.75">
      <c r="A219" s="367" t="s">
        <v>290</v>
      </c>
      <c r="B219" s="367"/>
      <c r="C219" s="367"/>
      <c r="D219" s="262"/>
      <c r="E219" s="269"/>
      <c r="F219" s="265"/>
      <c r="G219" s="1"/>
    </row>
    <row r="220" spans="1:7" ht="13.5" thickBot="1">
      <c r="A220" s="362" t="s">
        <v>146</v>
      </c>
      <c r="B220" s="362"/>
      <c r="C220" s="362"/>
      <c r="D220" s="263"/>
      <c r="E220" s="272"/>
      <c r="F220" s="266"/>
      <c r="G220" s="1"/>
    </row>
    <row r="221" spans="1:7" ht="13.5" thickTop="1">
      <c r="A221" s="362"/>
      <c r="B221" s="362"/>
      <c r="C221" s="362"/>
      <c r="D221" s="45">
        <f>IF(D220="","",IF(D220=72000000,"Correct!","Try again!"))</f>
      </c>
      <c r="E221" s="273"/>
      <c r="F221" s="45">
        <f>IF(F220="","",IF(F220=3408000,"Correct!","Try again!"))</f>
      </c>
      <c r="G221" s="1"/>
    </row>
    <row r="222" spans="1:7" ht="12.75">
      <c r="A222" s="365" t="s">
        <v>192</v>
      </c>
      <c r="B222" s="365"/>
      <c r="C222" s="365"/>
      <c r="D222" s="264"/>
      <c r="E222" s="270"/>
      <c r="F222" s="267"/>
      <c r="G222" s="1"/>
    </row>
    <row r="223" spans="1:7" ht="12.75">
      <c r="A223" s="365" t="s">
        <v>193</v>
      </c>
      <c r="B223" s="365"/>
      <c r="C223" s="365"/>
      <c r="D223" s="262"/>
      <c r="E223" s="269"/>
      <c r="F223" s="265"/>
      <c r="G223" s="1"/>
    </row>
    <row r="224" spans="1:7" ht="13.5" thickBot="1">
      <c r="A224" s="362" t="s">
        <v>146</v>
      </c>
      <c r="B224" s="362"/>
      <c r="C224" s="362"/>
      <c r="D224" s="263"/>
      <c r="E224" s="272"/>
      <c r="F224" s="266"/>
      <c r="G224" s="1"/>
    </row>
    <row r="225" spans="1:7" ht="13.5" thickTop="1">
      <c r="A225" s="350"/>
      <c r="B225" s="350"/>
      <c r="C225" s="350"/>
      <c r="D225" s="45">
        <f>IF(D224="","",IF(D224=30300000,"Correct!","Try again!"))</f>
      </c>
      <c r="E225" s="273"/>
      <c r="F225" s="45">
        <f>IF(F224="","",IF(F224=1510200,"Correct!","Try again!"))</f>
      </c>
      <c r="G225" s="1"/>
    </row>
    <row r="226" spans="1:7" ht="12.75">
      <c r="A226" s="365" t="s">
        <v>194</v>
      </c>
      <c r="B226" s="365"/>
      <c r="C226" s="365"/>
      <c r="D226" s="264"/>
      <c r="E226" s="270"/>
      <c r="F226" s="267"/>
      <c r="G226" s="1"/>
    </row>
    <row r="227" spans="1:7" ht="12.75">
      <c r="A227" s="365" t="s">
        <v>195</v>
      </c>
      <c r="B227" s="365"/>
      <c r="C227" s="365"/>
      <c r="D227" s="262"/>
      <c r="E227" s="269"/>
      <c r="F227" s="265"/>
      <c r="G227" s="1"/>
    </row>
    <row r="228" spans="1:7" ht="13.5" thickBot="1">
      <c r="A228" s="362" t="s">
        <v>146</v>
      </c>
      <c r="B228" s="362"/>
      <c r="C228" s="362"/>
      <c r="D228" s="65"/>
      <c r="E228" s="22"/>
      <c r="F228" s="266"/>
      <c r="G228" s="1"/>
    </row>
    <row r="229" spans="1:7" ht="13.5" thickTop="1">
      <c r="A229" s="350"/>
      <c r="B229" s="350"/>
      <c r="C229" s="350"/>
      <c r="D229" s="45">
        <f>IF(D228="","",IF(D228=1800000,"Correct!","Try again!"))</f>
      </c>
      <c r="E229" s="62"/>
      <c r="F229" s="45">
        <f>IF(F228="","",IF(F228=85200,"Correct!","Try again!"))</f>
      </c>
      <c r="G229" s="1"/>
    </row>
    <row r="230" spans="1:7" ht="12.75">
      <c r="A230" s="41"/>
      <c r="B230" s="41"/>
      <c r="C230" s="41"/>
      <c r="G230" s="74"/>
    </row>
    <row r="231" spans="1:7" ht="12.75">
      <c r="A231" s="366" t="s">
        <v>211</v>
      </c>
      <c r="B231" s="366"/>
      <c r="C231" s="366"/>
      <c r="D231" s="28"/>
      <c r="E231" s="28"/>
      <c r="F231" s="28"/>
      <c r="G231" s="33"/>
    </row>
    <row r="232" spans="1:7" ht="12.75">
      <c r="A232" s="361"/>
      <c r="B232" s="361"/>
      <c r="C232" s="361"/>
      <c r="D232" s="1"/>
      <c r="E232" s="1"/>
      <c r="F232" s="1"/>
      <c r="G232" s="1"/>
    </row>
    <row r="233" spans="1:7" ht="12.75">
      <c r="A233" s="362"/>
      <c r="B233" s="362"/>
      <c r="C233" s="362"/>
      <c r="D233" s="116"/>
      <c r="E233" s="27" t="s">
        <v>35</v>
      </c>
      <c r="F233" s="116"/>
      <c r="G233" s="1"/>
    </row>
    <row r="234" spans="1:7" ht="12.75">
      <c r="A234" s="362"/>
      <c r="B234" s="362"/>
      <c r="C234" s="362"/>
      <c r="D234" s="108" t="s">
        <v>156</v>
      </c>
      <c r="E234" s="108" t="s">
        <v>36</v>
      </c>
      <c r="F234" s="108" t="s">
        <v>142</v>
      </c>
      <c r="G234" s="1"/>
    </row>
    <row r="235" spans="1:7" ht="12.75">
      <c r="A235" s="369" t="s">
        <v>291</v>
      </c>
      <c r="B235" s="369"/>
      <c r="C235" s="369"/>
      <c r="D235" s="274"/>
      <c r="E235" s="269"/>
      <c r="F235" s="278"/>
      <c r="G235" s="1"/>
    </row>
    <row r="236" spans="1:7" ht="12.75">
      <c r="A236" s="368" t="s">
        <v>202</v>
      </c>
      <c r="B236" s="368"/>
      <c r="C236" s="368"/>
      <c r="D236" s="275"/>
      <c r="E236" s="281"/>
      <c r="F236" s="279"/>
      <c r="G236" s="1"/>
    </row>
    <row r="237" spans="1:7" ht="12.75">
      <c r="A237" s="368" t="s">
        <v>24</v>
      </c>
      <c r="B237" s="368"/>
      <c r="C237" s="368"/>
      <c r="D237" s="274"/>
      <c r="E237" s="269"/>
      <c r="F237" s="278"/>
      <c r="G237" s="1"/>
    </row>
    <row r="238" spans="1:7" ht="12.75">
      <c r="A238" s="368" t="s">
        <v>203</v>
      </c>
      <c r="B238" s="368"/>
      <c r="C238" s="368"/>
      <c r="D238" s="276"/>
      <c r="E238" s="282"/>
      <c r="F238" s="279"/>
      <c r="G238" s="1"/>
    </row>
    <row r="239" spans="1:7" ht="12.75">
      <c r="A239" s="368" t="s">
        <v>204</v>
      </c>
      <c r="B239" s="368"/>
      <c r="C239" s="368"/>
      <c r="D239" s="274"/>
      <c r="E239" s="269"/>
      <c r="F239" s="267"/>
      <c r="G239" s="1"/>
    </row>
    <row r="240" spans="1:7" ht="12.75">
      <c r="A240" s="368" t="s">
        <v>205</v>
      </c>
      <c r="B240" s="368"/>
      <c r="C240" s="368"/>
      <c r="D240" s="277"/>
      <c r="E240" s="283"/>
      <c r="F240" s="267"/>
      <c r="G240" s="1"/>
    </row>
    <row r="241" spans="1:7" ht="12.75">
      <c r="A241" s="368" t="s">
        <v>206</v>
      </c>
      <c r="B241" s="368"/>
      <c r="C241" s="368"/>
      <c r="D241" s="277"/>
      <c r="E241" s="283"/>
      <c r="F241" s="267"/>
      <c r="G241" s="1"/>
    </row>
    <row r="242" spans="1:7" ht="12.75">
      <c r="A242" s="368" t="s">
        <v>292</v>
      </c>
      <c r="B242" s="368"/>
      <c r="C242" s="368"/>
      <c r="D242" s="277"/>
      <c r="E242" s="283"/>
      <c r="F242" s="267"/>
      <c r="G242" s="1"/>
    </row>
    <row r="243" spans="1:7" ht="12.75">
      <c r="A243" s="368" t="s">
        <v>293</v>
      </c>
      <c r="B243" s="368"/>
      <c r="C243" s="368"/>
      <c r="D243" s="277"/>
      <c r="E243" s="283"/>
      <c r="F243" s="267"/>
      <c r="G243" s="1"/>
    </row>
    <row r="244" spans="1:7" ht="12.75">
      <c r="A244" s="368" t="s">
        <v>294</v>
      </c>
      <c r="B244" s="368"/>
      <c r="C244" s="368"/>
      <c r="D244" s="262"/>
      <c r="E244" s="269"/>
      <c r="F244" s="280"/>
      <c r="G244" s="1"/>
    </row>
    <row r="245" spans="1:7" ht="12.75">
      <c r="A245" s="368" t="s">
        <v>295</v>
      </c>
      <c r="B245" s="368"/>
      <c r="C245" s="368"/>
      <c r="D245" s="274"/>
      <c r="E245" s="284"/>
      <c r="F245" s="130"/>
      <c r="G245" s="1"/>
    </row>
    <row r="246" spans="1:7" ht="12.75">
      <c r="A246" s="368"/>
      <c r="B246" s="368"/>
      <c r="C246" s="368"/>
      <c r="D246" s="276"/>
      <c r="E246" s="284"/>
      <c r="F246" s="115"/>
      <c r="G246" s="1"/>
    </row>
    <row r="247" spans="1:7" ht="12.75">
      <c r="A247" s="368" t="s">
        <v>296</v>
      </c>
      <c r="B247" s="368"/>
      <c r="C247" s="368"/>
      <c r="D247" s="262"/>
      <c r="E247" s="269"/>
      <c r="F247" s="139"/>
      <c r="G247" s="1"/>
    </row>
    <row r="248" spans="1:7" ht="12.75">
      <c r="A248" s="368" t="s">
        <v>207</v>
      </c>
      <c r="B248" s="368"/>
      <c r="C248" s="368"/>
      <c r="D248" s="66"/>
      <c r="E248" s="67"/>
      <c r="F248" s="115"/>
      <c r="G248" s="1"/>
    </row>
    <row r="249" spans="1:7" ht="13.5" thickBot="1">
      <c r="A249" s="368" t="s">
        <v>270</v>
      </c>
      <c r="B249" s="368"/>
      <c r="C249" s="368"/>
      <c r="D249" s="22"/>
      <c r="E249" s="71"/>
      <c r="F249" s="178"/>
      <c r="G249" s="1"/>
    </row>
    <row r="250" spans="1:7" ht="13.5" thickTop="1">
      <c r="A250" s="349"/>
      <c r="B250" s="349"/>
      <c r="C250" s="349"/>
      <c r="D250" s="22"/>
      <c r="E250" s="22"/>
      <c r="F250" s="45">
        <f>IF(F249="","",IF(F249=92000,"Correct!","Try again!"))</f>
      </c>
      <c r="G250" s="1"/>
    </row>
    <row r="252" ht="12.75">
      <c r="H252" s="74"/>
    </row>
    <row r="253" spans="1:8" ht="12.75">
      <c r="A253" s="363" t="s">
        <v>354</v>
      </c>
      <c r="B253" s="363"/>
      <c r="C253" s="363"/>
      <c r="D253" s="363"/>
      <c r="E253" s="363"/>
      <c r="F253" s="363"/>
      <c r="G253" s="363"/>
      <c r="H253" s="311"/>
    </row>
    <row r="254" spans="1:8" ht="12.75">
      <c r="A254" s="364"/>
      <c r="B254" s="364"/>
      <c r="C254" s="364"/>
      <c r="D254" s="364"/>
      <c r="E254" s="364"/>
      <c r="F254" s="364"/>
      <c r="G254" s="364"/>
      <c r="H254" s="311"/>
    </row>
    <row r="255" spans="1:8" ht="12.75">
      <c r="A255" s="375"/>
      <c r="B255" s="375"/>
      <c r="C255" s="375"/>
      <c r="D255" s="375"/>
      <c r="E255" s="375"/>
      <c r="F255" s="375"/>
      <c r="G255" s="375"/>
      <c r="H255" s="311"/>
    </row>
    <row r="256" spans="1:8" ht="12.75">
      <c r="A256" s="375"/>
      <c r="B256" s="375"/>
      <c r="C256" s="375"/>
      <c r="D256" s="375"/>
      <c r="E256" s="375"/>
      <c r="F256" s="375"/>
      <c r="G256" s="375"/>
      <c r="H256" s="311"/>
    </row>
    <row r="257" spans="1:8" ht="12.75">
      <c r="A257" s="375"/>
      <c r="B257" s="375"/>
      <c r="C257" s="375"/>
      <c r="D257" s="375"/>
      <c r="E257" s="375"/>
      <c r="F257" s="375"/>
      <c r="G257" s="375"/>
      <c r="H257" s="311"/>
    </row>
    <row r="258" spans="1:8" ht="12.75">
      <c r="A258" s="375"/>
      <c r="B258" s="375"/>
      <c r="C258" s="375"/>
      <c r="D258" s="375"/>
      <c r="E258" s="375"/>
      <c r="F258" s="375"/>
      <c r="G258" s="375"/>
      <c r="H258" s="311"/>
    </row>
    <row r="259" spans="1:8" ht="12.75">
      <c r="A259" s="375"/>
      <c r="B259" s="375"/>
      <c r="C259" s="375"/>
      <c r="D259" s="375"/>
      <c r="E259" s="375"/>
      <c r="F259" s="375"/>
      <c r="G259" s="375"/>
      <c r="H259" s="311"/>
    </row>
    <row r="260" spans="1:8" ht="12.75">
      <c r="A260" s="375"/>
      <c r="B260" s="375"/>
      <c r="C260" s="375"/>
      <c r="D260" s="375"/>
      <c r="E260" s="375"/>
      <c r="F260" s="375"/>
      <c r="G260" s="375"/>
      <c r="H260" s="311"/>
    </row>
    <row r="261" spans="1:8" ht="12.75">
      <c r="A261" s="375"/>
      <c r="B261" s="375"/>
      <c r="C261" s="375"/>
      <c r="D261" s="375"/>
      <c r="E261" s="375"/>
      <c r="F261" s="375"/>
      <c r="G261" s="375"/>
      <c r="H261" s="311"/>
    </row>
    <row r="262" spans="1:8" ht="12.75">
      <c r="A262" s="375"/>
      <c r="B262" s="375"/>
      <c r="C262" s="375"/>
      <c r="D262" s="375"/>
      <c r="E262" s="375"/>
      <c r="F262" s="375"/>
      <c r="G262" s="375"/>
      <c r="H262" s="311"/>
    </row>
    <row r="263" spans="1:8" ht="12.75">
      <c r="A263" s="375"/>
      <c r="B263" s="375"/>
      <c r="C263" s="375"/>
      <c r="D263" s="375"/>
      <c r="E263" s="375"/>
      <c r="F263" s="375"/>
      <c r="G263" s="375"/>
      <c r="H263" s="311"/>
    </row>
    <row r="264" spans="1:8" ht="12.75">
      <c r="A264" s="375"/>
      <c r="B264" s="375"/>
      <c r="C264" s="375"/>
      <c r="D264" s="375"/>
      <c r="E264" s="375"/>
      <c r="F264" s="375"/>
      <c r="G264" s="375"/>
      <c r="H264" s="311"/>
    </row>
    <row r="265" spans="1:8" ht="12.75">
      <c r="A265" s="375"/>
      <c r="B265" s="375"/>
      <c r="C265" s="375"/>
      <c r="D265" s="375"/>
      <c r="E265" s="375"/>
      <c r="F265" s="375"/>
      <c r="G265" s="375"/>
      <c r="H265" s="311"/>
    </row>
    <row r="266" spans="1:8" ht="12.75">
      <c r="A266" s="375"/>
      <c r="B266" s="375"/>
      <c r="C266" s="375"/>
      <c r="D266" s="375"/>
      <c r="E266" s="375"/>
      <c r="F266" s="375"/>
      <c r="G266" s="375"/>
      <c r="H266" s="311"/>
    </row>
    <row r="267" spans="1:8" ht="12.75">
      <c r="A267" s="375"/>
      <c r="B267" s="375"/>
      <c r="C267" s="375"/>
      <c r="D267" s="375"/>
      <c r="E267" s="375"/>
      <c r="F267" s="375"/>
      <c r="G267" s="375"/>
      <c r="H267" s="311"/>
    </row>
    <row r="268" spans="1:8" ht="12.75">
      <c r="A268" s="375"/>
      <c r="B268" s="375"/>
      <c r="C268" s="375"/>
      <c r="D268" s="375"/>
      <c r="E268" s="375"/>
      <c r="F268" s="375"/>
      <c r="G268" s="375"/>
      <c r="H268" s="311"/>
    </row>
    <row r="269" spans="1:8" ht="12.75">
      <c r="A269" s="375"/>
      <c r="B269" s="375"/>
      <c r="C269" s="375"/>
      <c r="D269" s="375"/>
      <c r="E269" s="375"/>
      <c r="F269" s="375"/>
      <c r="G269" s="375"/>
      <c r="H269" s="311"/>
    </row>
    <row r="270" spans="1:8" ht="12.75">
      <c r="A270" s="375"/>
      <c r="B270" s="375"/>
      <c r="C270" s="375"/>
      <c r="D270" s="375"/>
      <c r="E270" s="375"/>
      <c r="F270" s="375"/>
      <c r="G270" s="375"/>
      <c r="H270" s="311"/>
    </row>
    <row r="271" spans="1:8" ht="12.75">
      <c r="A271" s="375"/>
      <c r="B271" s="375"/>
      <c r="C271" s="375"/>
      <c r="D271" s="375"/>
      <c r="E271" s="375"/>
      <c r="F271" s="375"/>
      <c r="G271" s="375"/>
      <c r="H271" s="311"/>
    </row>
    <row r="272" spans="1:8" ht="12.75">
      <c r="A272" s="375"/>
      <c r="B272" s="375"/>
      <c r="C272" s="375"/>
      <c r="D272" s="375"/>
      <c r="E272" s="375"/>
      <c r="F272" s="375"/>
      <c r="G272" s="375"/>
      <c r="H272" s="311"/>
    </row>
    <row r="273" spans="1:8" ht="12.75">
      <c r="A273" s="375"/>
      <c r="B273" s="375"/>
      <c r="C273" s="375"/>
      <c r="D273" s="375"/>
      <c r="E273" s="375"/>
      <c r="F273" s="375"/>
      <c r="G273" s="375"/>
      <c r="H273" s="311"/>
    </row>
    <row r="274" spans="1:8" ht="12.75">
      <c r="A274" s="375"/>
      <c r="B274" s="375"/>
      <c r="C274" s="375"/>
      <c r="D274" s="375"/>
      <c r="E274" s="375"/>
      <c r="F274" s="375"/>
      <c r="G274" s="375"/>
      <c r="H274" s="311"/>
    </row>
    <row r="275" spans="1:8" ht="12.75">
      <c r="A275" s="375"/>
      <c r="B275" s="375"/>
      <c r="C275" s="375"/>
      <c r="D275" s="375"/>
      <c r="E275" s="375"/>
      <c r="F275" s="375"/>
      <c r="G275" s="375"/>
      <c r="H275" s="311"/>
    </row>
    <row r="276" spans="1:8" ht="12.75">
      <c r="A276" s="375"/>
      <c r="B276" s="375"/>
      <c r="C276" s="375"/>
      <c r="D276" s="375"/>
      <c r="E276" s="375"/>
      <c r="F276" s="375"/>
      <c r="G276" s="375"/>
      <c r="H276" s="311"/>
    </row>
    <row r="277" spans="1:8" ht="12.75">
      <c r="A277" s="375"/>
      <c r="B277" s="375"/>
      <c r="C277" s="375"/>
      <c r="D277" s="375"/>
      <c r="E277" s="375"/>
      <c r="F277" s="375"/>
      <c r="G277" s="375"/>
      <c r="H277" s="311"/>
    </row>
    <row r="278" spans="1:8" ht="12.75">
      <c r="A278" s="375"/>
      <c r="B278" s="375"/>
      <c r="C278" s="375"/>
      <c r="D278" s="375"/>
      <c r="E278" s="375"/>
      <c r="F278" s="375"/>
      <c r="G278" s="375"/>
      <c r="H278" s="311"/>
    </row>
    <row r="279" spans="1:8" ht="12.75">
      <c r="A279" s="375"/>
      <c r="B279" s="375"/>
      <c r="C279" s="375"/>
      <c r="D279" s="375"/>
      <c r="E279" s="375"/>
      <c r="F279" s="375"/>
      <c r="G279" s="375"/>
      <c r="H279" s="311"/>
    </row>
    <row r="280" spans="1:8" ht="12.75">
      <c r="A280" s="375"/>
      <c r="B280" s="375"/>
      <c r="C280" s="375"/>
      <c r="D280" s="375"/>
      <c r="E280" s="375"/>
      <c r="F280" s="375"/>
      <c r="G280" s="375"/>
      <c r="H280" s="311"/>
    </row>
    <row r="281" spans="1:8" ht="12.75">
      <c r="A281" s="375"/>
      <c r="B281" s="375"/>
      <c r="C281" s="375"/>
      <c r="D281" s="375"/>
      <c r="E281" s="375"/>
      <c r="F281" s="375"/>
      <c r="G281" s="375"/>
      <c r="H281" s="311"/>
    </row>
    <row r="282" spans="1:8" ht="12.75">
      <c r="A282" s="375"/>
      <c r="B282" s="375"/>
      <c r="C282" s="375"/>
      <c r="D282" s="375"/>
      <c r="E282" s="375"/>
      <c r="F282" s="375"/>
      <c r="G282" s="375"/>
      <c r="H282" s="311"/>
    </row>
    <row r="283" spans="1:8" ht="12.75">
      <c r="A283" s="375"/>
      <c r="B283" s="375"/>
      <c r="C283" s="375"/>
      <c r="D283" s="375"/>
      <c r="E283" s="375"/>
      <c r="F283" s="375"/>
      <c r="G283" s="375"/>
      <c r="H283" s="311"/>
    </row>
    <row r="284" spans="1:8" ht="12.75">
      <c r="A284" s="311"/>
      <c r="B284" s="311"/>
      <c r="C284" s="311"/>
      <c r="D284" s="311"/>
      <c r="E284" s="311"/>
      <c r="F284" s="311"/>
      <c r="G284" s="311"/>
      <c r="H284" s="311"/>
    </row>
  </sheetData>
  <sheetProtection password="C690" sheet="1" objects="1" scenarios="1" selectLockedCells="1"/>
  <mergeCells count="242">
    <mergeCell ref="A5:D5"/>
    <mergeCell ref="A6:C6"/>
    <mergeCell ref="A267:G267"/>
    <mergeCell ref="A255:G255"/>
    <mergeCell ref="A256:G256"/>
    <mergeCell ref="A257:G257"/>
    <mergeCell ref="A258:G258"/>
    <mergeCell ref="A263:G263"/>
    <mergeCell ref="A264:G264"/>
    <mergeCell ref="A265:G265"/>
    <mergeCell ref="A274:G274"/>
    <mergeCell ref="A266:G266"/>
    <mergeCell ref="A259:G259"/>
    <mergeCell ref="A260:G260"/>
    <mergeCell ref="A261:G261"/>
    <mergeCell ref="A262:G262"/>
    <mergeCell ref="A268:G268"/>
    <mergeCell ref="A278:G278"/>
    <mergeCell ref="A283:G283"/>
    <mergeCell ref="A279:G279"/>
    <mergeCell ref="A280:G280"/>
    <mergeCell ref="A281:G281"/>
    <mergeCell ref="A282:G282"/>
    <mergeCell ref="A34:C34"/>
    <mergeCell ref="A33:C33"/>
    <mergeCell ref="A276:G276"/>
    <mergeCell ref="A277:G277"/>
    <mergeCell ref="A269:G269"/>
    <mergeCell ref="A270:G270"/>
    <mergeCell ref="A271:G271"/>
    <mergeCell ref="A272:G272"/>
    <mergeCell ref="A275:G275"/>
    <mergeCell ref="A273:G273"/>
    <mergeCell ref="A38:C38"/>
    <mergeCell ref="A37:C37"/>
    <mergeCell ref="A36:C36"/>
    <mergeCell ref="A35:C35"/>
    <mergeCell ref="A22:C22"/>
    <mergeCell ref="A21:C21"/>
    <mergeCell ref="A32:C32"/>
    <mergeCell ref="A31:C31"/>
    <mergeCell ref="A30:C30"/>
    <mergeCell ref="A29:C29"/>
    <mergeCell ref="A28:C28"/>
    <mergeCell ref="A27:C27"/>
    <mergeCell ref="A26:C26"/>
    <mergeCell ref="A25:C25"/>
    <mergeCell ref="A24:C24"/>
    <mergeCell ref="A23:C23"/>
    <mergeCell ref="A10:C10"/>
    <mergeCell ref="A9:C9"/>
    <mergeCell ref="A20:C20"/>
    <mergeCell ref="A19:C19"/>
    <mergeCell ref="A18:C18"/>
    <mergeCell ref="A17:C17"/>
    <mergeCell ref="A16:C16"/>
    <mergeCell ref="A15:C15"/>
    <mergeCell ref="A14:C14"/>
    <mergeCell ref="A13:C13"/>
    <mergeCell ref="A12:C12"/>
    <mergeCell ref="A11:C11"/>
    <mergeCell ref="A45:C45"/>
    <mergeCell ref="A44:C44"/>
    <mergeCell ref="A43:C43"/>
    <mergeCell ref="A42:C42"/>
    <mergeCell ref="A82:C82"/>
    <mergeCell ref="A81:C81"/>
    <mergeCell ref="A47:C47"/>
    <mergeCell ref="A46:C46"/>
    <mergeCell ref="A53:D53"/>
    <mergeCell ref="A52:C52"/>
    <mergeCell ref="A51:C51"/>
    <mergeCell ref="A50:C50"/>
    <mergeCell ref="A49:C49"/>
    <mergeCell ref="A48:C48"/>
    <mergeCell ref="A76:C76"/>
    <mergeCell ref="A75:C75"/>
    <mergeCell ref="A41:C41"/>
    <mergeCell ref="A89:C89"/>
    <mergeCell ref="A88:C88"/>
    <mergeCell ref="A87:C87"/>
    <mergeCell ref="A86:C86"/>
    <mergeCell ref="A85:C85"/>
    <mergeCell ref="A84:C84"/>
    <mergeCell ref="A83:C83"/>
    <mergeCell ref="A80:C80"/>
    <mergeCell ref="A79:C79"/>
    <mergeCell ref="A78:C78"/>
    <mergeCell ref="A77:C77"/>
    <mergeCell ref="A64:C64"/>
    <mergeCell ref="A63:C63"/>
    <mergeCell ref="A74:C74"/>
    <mergeCell ref="A73:C73"/>
    <mergeCell ref="A72:C72"/>
    <mergeCell ref="A71:C71"/>
    <mergeCell ref="A70:C70"/>
    <mergeCell ref="A69:C69"/>
    <mergeCell ref="A68:C68"/>
    <mergeCell ref="A67:C67"/>
    <mergeCell ref="A66:C66"/>
    <mergeCell ref="A65:C65"/>
    <mergeCell ref="A62:C62"/>
    <mergeCell ref="A61:C61"/>
    <mergeCell ref="A60:C60"/>
    <mergeCell ref="A114:C114"/>
    <mergeCell ref="A113:C113"/>
    <mergeCell ref="A112:C112"/>
    <mergeCell ref="A111:C111"/>
    <mergeCell ref="A110:C110"/>
    <mergeCell ref="A109:C109"/>
    <mergeCell ref="A108:C108"/>
    <mergeCell ref="A97:C97"/>
    <mergeCell ref="A96:C96"/>
    <mergeCell ref="A94:C94"/>
    <mergeCell ref="A95:C95"/>
    <mergeCell ref="A148:C148"/>
    <mergeCell ref="A147:C147"/>
    <mergeCell ref="A101:C101"/>
    <mergeCell ref="A98:C98"/>
    <mergeCell ref="A107:C107"/>
    <mergeCell ref="A106:C106"/>
    <mergeCell ref="A105:C105"/>
    <mergeCell ref="A104:C104"/>
    <mergeCell ref="A103:C103"/>
    <mergeCell ref="A102:C102"/>
    <mergeCell ref="A152:C152"/>
    <mergeCell ref="A151:C151"/>
    <mergeCell ref="A150:C150"/>
    <mergeCell ref="A149:C149"/>
    <mergeCell ref="A136:C136"/>
    <mergeCell ref="A135:C135"/>
    <mergeCell ref="A146:C146"/>
    <mergeCell ref="A145:C145"/>
    <mergeCell ref="A144:C144"/>
    <mergeCell ref="A143:C143"/>
    <mergeCell ref="A142:C142"/>
    <mergeCell ref="A141:C141"/>
    <mergeCell ref="A140:C140"/>
    <mergeCell ref="A139:C139"/>
    <mergeCell ref="A138:C138"/>
    <mergeCell ref="A137:C137"/>
    <mergeCell ref="A131:C131"/>
    <mergeCell ref="A130:C130"/>
    <mergeCell ref="A129:C129"/>
    <mergeCell ref="A128:C128"/>
    <mergeCell ref="A119:C119"/>
    <mergeCell ref="A118:C118"/>
    <mergeCell ref="A117:C117"/>
    <mergeCell ref="A187:C187"/>
    <mergeCell ref="A186:C186"/>
    <mergeCell ref="A185:C185"/>
    <mergeCell ref="A184:C184"/>
    <mergeCell ref="A183:C183"/>
    <mergeCell ref="A127:C127"/>
    <mergeCell ref="A126:C126"/>
    <mergeCell ref="A178:C178"/>
    <mergeCell ref="A177:C177"/>
    <mergeCell ref="A121:C121"/>
    <mergeCell ref="A120:C120"/>
    <mergeCell ref="A125:C125"/>
    <mergeCell ref="A124:C124"/>
    <mergeCell ref="A123:C123"/>
    <mergeCell ref="A122:C122"/>
    <mergeCell ref="A134:C134"/>
    <mergeCell ref="A133:C133"/>
    <mergeCell ref="A182:C182"/>
    <mergeCell ref="A181:C181"/>
    <mergeCell ref="A180:C180"/>
    <mergeCell ref="A179:C179"/>
    <mergeCell ref="A159:C159"/>
    <mergeCell ref="A170:C170"/>
    <mergeCell ref="A169:C169"/>
    <mergeCell ref="A168:C168"/>
    <mergeCell ref="A167:C167"/>
    <mergeCell ref="A166:C166"/>
    <mergeCell ref="A165:C165"/>
    <mergeCell ref="A160:C160"/>
    <mergeCell ref="A176:C176"/>
    <mergeCell ref="A175:C175"/>
    <mergeCell ref="A174:C174"/>
    <mergeCell ref="A173:C173"/>
    <mergeCell ref="A172:C172"/>
    <mergeCell ref="A171:C171"/>
    <mergeCell ref="A158:C158"/>
    <mergeCell ref="A213:C213"/>
    <mergeCell ref="A212:C212"/>
    <mergeCell ref="A211:C211"/>
    <mergeCell ref="A210:C210"/>
    <mergeCell ref="A205:C205"/>
    <mergeCell ref="A164:C164"/>
    <mergeCell ref="A163:C163"/>
    <mergeCell ref="A162:C162"/>
    <mergeCell ref="A161:C161"/>
    <mergeCell ref="A195:C195"/>
    <mergeCell ref="A236:C236"/>
    <mergeCell ref="A241:C241"/>
    <mergeCell ref="A240:C240"/>
    <mergeCell ref="A239:C239"/>
    <mergeCell ref="A209:C209"/>
    <mergeCell ref="A208:C208"/>
    <mergeCell ref="A207:C207"/>
    <mergeCell ref="A206:C206"/>
    <mergeCell ref="A232:C232"/>
    <mergeCell ref="A250:C250"/>
    <mergeCell ref="A249:C249"/>
    <mergeCell ref="A248:C248"/>
    <mergeCell ref="A247:C247"/>
    <mergeCell ref="A246:C246"/>
    <mergeCell ref="A245:C245"/>
    <mergeCell ref="A244:C244"/>
    <mergeCell ref="A242:C242"/>
    <mergeCell ref="A243:C243"/>
    <mergeCell ref="C2:D2"/>
    <mergeCell ref="C1:D1"/>
    <mergeCell ref="A222:C222"/>
    <mergeCell ref="A221:C221"/>
    <mergeCell ref="A220:C220"/>
    <mergeCell ref="A219:C219"/>
    <mergeCell ref="A218:C218"/>
    <mergeCell ref="A193:C193"/>
    <mergeCell ref="A192:C192"/>
    <mergeCell ref="A196:C196"/>
    <mergeCell ref="C3:D3"/>
    <mergeCell ref="A231:C231"/>
    <mergeCell ref="A229:C229"/>
    <mergeCell ref="A228:C228"/>
    <mergeCell ref="A227:C227"/>
    <mergeCell ref="A226:C226"/>
    <mergeCell ref="A225:C225"/>
    <mergeCell ref="A204:C204"/>
    <mergeCell ref="A203:C203"/>
    <mergeCell ref="A202:C202"/>
    <mergeCell ref="A217:C217"/>
    <mergeCell ref="A194:C194"/>
    <mergeCell ref="A253:G254"/>
    <mergeCell ref="A224:C224"/>
    <mergeCell ref="A223:C223"/>
    <mergeCell ref="A238:C238"/>
    <mergeCell ref="A237:C237"/>
    <mergeCell ref="A235:C235"/>
    <mergeCell ref="A234:C234"/>
    <mergeCell ref="A233:C233"/>
  </mergeCells>
  <printOptions horizontalCentered="1"/>
  <pageMargins left="0.25" right="0.25" top="0.52" bottom="0.47" header="0.52" footer="0.5"/>
  <pageSetup horizontalDpi="300" verticalDpi="300" orientation="portrait" r:id="rId3"/>
  <rowBreaks count="6" manualBreakCount="6">
    <brk id="55" max="255" man="1"/>
    <brk id="91" max="255" man="1"/>
    <brk id="132" max="255" man="1"/>
    <brk id="153" max="255" man="1"/>
    <brk id="198" max="255" man="1"/>
    <brk id="25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sirish</cp:lastModifiedBy>
  <cp:lastPrinted>2011-11-30T00:36:08Z</cp:lastPrinted>
  <dcterms:created xsi:type="dcterms:W3CDTF">2002-01-03T18:06:33Z</dcterms:created>
  <dcterms:modified xsi:type="dcterms:W3CDTF">2011-12-29T09:37:31Z</dcterms:modified>
  <cp:category/>
  <cp:version/>
  <cp:contentType/>
  <cp:contentStatus/>
</cp:coreProperties>
</file>