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405" tabRatio="601" activeTab="0"/>
  </bookViews>
  <sheets>
    <sheet name="P05-14A" sheetId="1" r:id="rId1"/>
    <sheet name="Given P05-14A" sheetId="2" r:id="rId2"/>
    <sheet name="P05-18A" sheetId="3" r:id="rId3"/>
    <sheet name="Given P05-18A" sheetId="4" r:id="rId4"/>
    <sheet name="P05-20A" sheetId="5" r:id="rId5"/>
    <sheet name="Given P05-20A" sheetId="6" r:id="rId6"/>
  </sheets>
  <definedNames>
    <definedName name="_xlnm.Print_Area" localSheetId="0">'P05-14A'!$A$1:$I$84</definedName>
    <definedName name="_xlnm.Print_Titles" localSheetId="0">'P05-14A'!$1:$4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2" authorId="0">
      <text>
        <r>
          <rPr>
            <sz val="9"/>
            <rFont val="Tahoma"/>
            <family val="2"/>
          </rPr>
          <t xml:space="preserve">Enter appropriate data in yellow cells.  Your totals in each section will be verified.
</t>
        </r>
      </text>
    </comment>
    <comment ref="D13" authorId="0">
      <text>
        <r>
          <rPr>
            <sz val="9"/>
            <rFont val="Tahoma"/>
            <family val="2"/>
          </rPr>
          <t xml:space="preserve">Enter appropriate data in yellow cells.  Your totals in each section will be verified.
</t>
        </r>
      </text>
    </comment>
    <comment ref="D14" authorId="0">
      <text>
        <r>
          <rPr>
            <sz val="9"/>
            <rFont val="Tahoma"/>
            <family val="2"/>
          </rPr>
          <t xml:space="preserve">Enter appropriate data in yellow cells.  Your totals in each section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8" authorId="0">
      <text>
        <r>
          <rPr>
            <sz val="9"/>
            <rFont val="Tahoma"/>
            <family val="2"/>
          </rPr>
          <t xml:space="preserve">Enter appropriate data in yellow cells.  Your totals for each section will be verified.
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D17" authorId="0">
      <text>
        <r>
          <rPr>
            <sz val="9"/>
            <rFont val="Tahoma"/>
            <family val="2"/>
          </rPr>
          <t xml:space="preserve">Enter appropriate data in yellow cells.  Your entries for "Cost / Unit" or totals for each section will be verified.
</t>
        </r>
      </text>
    </comment>
  </commentList>
</comments>
</file>

<file path=xl/sharedStrings.xml><?xml version="1.0" encoding="utf-8"?>
<sst xmlns="http://schemas.openxmlformats.org/spreadsheetml/2006/main" count="364" uniqueCount="161">
  <si>
    <t>Student Name:</t>
  </si>
  <si>
    <t>Class:</t>
  </si>
  <si>
    <t>Total</t>
  </si>
  <si>
    <t>Pooled</t>
  </si>
  <si>
    <t>Category</t>
  </si>
  <si>
    <t>Cost</t>
  </si>
  <si>
    <t>Unit</t>
  </si>
  <si>
    <t>Batch</t>
  </si>
  <si>
    <t>Product</t>
  </si>
  <si>
    <t>Allocated</t>
  </si>
  <si>
    <t>Facility</t>
  </si>
  <si>
    <t>Type of</t>
  </si>
  <si>
    <t>Allocation</t>
  </si>
  <si>
    <t>Weight</t>
  </si>
  <si>
    <t>Rate</t>
  </si>
  <si>
    <t>Overhead</t>
  </si>
  <si>
    <t>Commercial</t>
  </si>
  <si>
    <t>Miniature</t>
  </si>
  <si>
    <t>Home</t>
  </si>
  <si>
    <t>Units</t>
  </si>
  <si>
    <t>Total Cost</t>
  </si>
  <si>
    <t>Direct</t>
  </si>
  <si>
    <t>Materials</t>
  </si>
  <si>
    <t>Labor</t>
  </si>
  <si>
    <t>Combined Totals</t>
  </si>
  <si>
    <t>Cost Per</t>
  </si>
  <si>
    <t>x Rate</t>
  </si>
  <si>
    <t>Direct materials cost per unit</t>
  </si>
  <si>
    <t>Direct labor cost per hour</t>
  </si>
  <si>
    <t>Research and development time</t>
  </si>
  <si>
    <t>Square footage</t>
  </si>
  <si>
    <t>Tennis</t>
  </si>
  <si>
    <t>Badminton</t>
  </si>
  <si>
    <t>Direct Cost/Unit</t>
  </si>
  <si>
    <t>Racket (TR)</t>
  </si>
  <si>
    <t>Direct Materials</t>
  </si>
  <si>
    <t>Direct Labor</t>
  </si>
  <si>
    <t>a.</t>
  </si>
  <si>
    <t>Cost per unit</t>
  </si>
  <si>
    <t>Estimated</t>
  </si>
  <si>
    <t>Cost Driver</t>
  </si>
  <si>
    <t>Overhead Allocation</t>
  </si>
  <si>
    <t>(TR)</t>
  </si>
  <si>
    <t>(BR)</t>
  </si>
  <si>
    <t>for Tennis Racket</t>
  </si>
  <si>
    <t>Unit-Level</t>
  </si>
  <si>
    <t>Batch-Level</t>
  </si>
  <si>
    <t>Facility-Level</t>
  </si>
  <si>
    <t>Badminton Racket</t>
  </si>
  <si>
    <t>Overhead Cost</t>
  </si>
  <si>
    <t>Total OH</t>
  </si>
  <si>
    <t>OH Cost</t>
  </si>
  <si>
    <t># of Units</t>
  </si>
  <si>
    <t>Per Unit</t>
  </si>
  <si>
    <t>Tennis Racket</t>
  </si>
  <si>
    <t xml:space="preserve">Cost Per Unit </t>
  </si>
  <si>
    <t>b.</t>
  </si>
  <si>
    <t>Price for badminton racket at 30% over cost</t>
  </si>
  <si>
    <t>+ Profit</t>
  </si>
  <si>
    <t>Cost per Unit</t>
  </si>
  <si>
    <t>Margin</t>
  </si>
  <si>
    <t>Price</t>
  </si>
  <si>
    <t>c.</t>
  </si>
  <si>
    <t>Minimum price for tennis rackets</t>
  </si>
  <si>
    <t>+ Direct</t>
  </si>
  <si>
    <t>+ Overhead</t>
  </si>
  <si>
    <t>Minimum</t>
  </si>
  <si>
    <t>Model Diamond (D) per unit:</t>
  </si>
  <si>
    <t xml:space="preserve">  Direct material</t>
  </si>
  <si>
    <t xml:space="preserve">  Direct labor (per hour)</t>
  </si>
  <si>
    <t xml:space="preserve">  Direct labor (prod. time in hours)</t>
  </si>
  <si>
    <t xml:space="preserve">  Market price</t>
  </si>
  <si>
    <t>Model Gold (G) per unit:</t>
  </si>
  <si>
    <t>Model Diamond</t>
  </si>
  <si>
    <t>Cost / Unit</t>
  </si>
  <si>
    <t>(D)</t>
  </si>
  <si>
    <t>(G)</t>
  </si>
  <si>
    <t>Model Gold</t>
  </si>
  <si>
    <t>Part b. assumptions:</t>
  </si>
  <si>
    <t xml:space="preserve">  Current units per batch (D)</t>
  </si>
  <si>
    <t xml:space="preserve">  Current units per batch (G)</t>
  </si>
  <si>
    <t>Double</t>
  </si>
  <si>
    <t xml:space="preserve">  Proposed cut in number of setups</t>
  </si>
  <si>
    <t>Half</t>
  </si>
  <si>
    <t xml:space="preserve">  Setup cost reduction</t>
  </si>
  <si>
    <t>Type of Product</t>
  </si>
  <si>
    <t>Price per unit under proposal</t>
  </si>
  <si>
    <t>Batch-Level Cost Per Unit</t>
  </si>
  <si>
    <t>Batch Rate</t>
  </si>
  <si>
    <t>Cost/Unit</t>
  </si>
  <si>
    <t>Total Overhead Per Unit</t>
  </si>
  <si>
    <t xml:space="preserve">  Total</t>
  </si>
  <si>
    <t>Allocated Overhead Costs:</t>
  </si>
  <si>
    <t>No. of</t>
  </si>
  <si>
    <t>Hours</t>
  </si>
  <si>
    <t>Total Cost of Each Product Line and Combined Cost of All Three:</t>
  </si>
  <si>
    <t>Cost Per Unit Computations Under Traditional Cost System:</t>
  </si>
  <si>
    <t>Combined Total</t>
  </si>
  <si>
    <t xml:space="preserve">   Allocation for Commercial Games:</t>
  </si>
  <si>
    <t xml:space="preserve">   Allocation for Home Games:</t>
  </si>
  <si>
    <t xml:space="preserve">   Allocation for Miniature Games:</t>
  </si>
  <si>
    <t xml:space="preserve">   Total Cost of Each Product Line and Combined Cost of All Three:</t>
  </si>
  <si>
    <t>Cost Per Unit Computations Under ABC System:</t>
  </si>
  <si>
    <t>Cost Per Unit</t>
  </si>
  <si>
    <t>.</t>
  </si>
  <si>
    <t>Product-Level</t>
  </si>
  <si>
    <t>Amount of Cost Driver</t>
  </si>
  <si>
    <t>No. of setups</t>
  </si>
  <si>
    <t>No. of machine hours</t>
  </si>
  <si>
    <t>No. of units</t>
  </si>
  <si>
    <t>No. of TV commercials</t>
  </si>
  <si>
    <t>No. of Units</t>
  </si>
  <si>
    <t>No. of Batches</t>
  </si>
  <si>
    <t>Use of Cost Driver</t>
  </si>
  <si>
    <t>Unit-level</t>
  </si>
  <si>
    <t>Product-level</t>
  </si>
  <si>
    <t>Facility-level</t>
  </si>
  <si>
    <t>Batch-level</t>
  </si>
  <si>
    <t>Number of labor hours</t>
  </si>
  <si>
    <t>Number of machine hours</t>
  </si>
  <si>
    <t>Number of production orders</t>
  </si>
  <si>
    <t>Number of units</t>
  </si>
  <si>
    <t>No. of inspection hours</t>
  </si>
  <si>
    <t xml:space="preserve">  Proposed units per batch (D &amp; G)</t>
  </si>
  <si>
    <t>Problem 05-20A</t>
  </si>
  <si>
    <t>Problem 05-18A</t>
  </si>
  <si>
    <t>Materials handling, inventory storage, labor for setups,</t>
  </si>
  <si>
    <t xml:space="preserve">   packaging, labeling and shipping, scheduling</t>
  </si>
  <si>
    <t xml:space="preserve">Indirect labor wages, supplies, depreciation, </t>
  </si>
  <si>
    <t xml:space="preserve">   machine maintenance</t>
  </si>
  <si>
    <t>Research and development</t>
  </si>
  <si>
    <t>Machine hours</t>
  </si>
  <si>
    <t>Time spent by research department</t>
  </si>
  <si>
    <t>Types of Costs</t>
  </si>
  <si>
    <t>Tennis rackets produced</t>
  </si>
  <si>
    <t>Badminton racquets produced</t>
  </si>
  <si>
    <t>Additional Information:</t>
  </si>
  <si>
    <t>Given Data P05-20:</t>
  </si>
  <si>
    <t>Given Data P05-18A:</t>
  </si>
  <si>
    <t>RICHARDSON ELECTRONICS</t>
  </si>
  <si>
    <t>Given Data P05-14A:</t>
  </si>
  <si>
    <t>Problem 05-14A</t>
  </si>
  <si>
    <t>Rent, general utilities, maintenance, admin. salaries, security</t>
  </si>
  <si>
    <t>b.  Overhead Cost Allocation Under ABC:</t>
  </si>
  <si>
    <t>Cost pool</t>
  </si>
  <si>
    <t>Cost drivers</t>
  </si>
  <si>
    <t>Base</t>
  </si>
  <si>
    <t>Orders</t>
  </si>
  <si>
    <t>% Time</t>
  </si>
  <si>
    <t>%</t>
  </si>
  <si>
    <t>Sq. footage</t>
  </si>
  <si>
    <t>FULLER SPORTING GOODS CORPORATION</t>
  </si>
  <si>
    <t>Racket (BR)</t>
  </si>
  <si>
    <t>Overhead Cost Allocation under ABC:</t>
  </si>
  <si>
    <t>Base rate</t>
  </si>
  <si>
    <t>Insp. Hours</t>
  </si>
  <si>
    <t># Setups</t>
  </si>
  <si>
    <t># Comm.</t>
  </si>
  <si>
    <t>Mach. Hrs.</t>
  </si>
  <si>
    <t>HUBER CHAIRS, INC.</t>
  </si>
  <si>
    <t>Cost driver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</si>
</sst>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0.0000"/>
    <numFmt numFmtId="177" formatCode="0.000"/>
    <numFmt numFmtId="178" formatCode="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_);[Red]\(&quot;$&quot;#,##0.0\)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[$-409]dddd\,\ mmmm\ dd\,\ yyyy"/>
    <numFmt numFmtId="195" formatCode="&quot;$&quot;#,##0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thin"/>
      <bottom style="double"/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rgb="FF99CCFF"/>
      </left>
      <right style="hair">
        <color rgb="FF99CCFF"/>
      </right>
      <top style="hair">
        <color rgb="FF99CCFF"/>
      </top>
      <bottom style="hair">
        <color rgb="FF99CCFF"/>
      </bottom>
    </border>
    <border>
      <left style="hair">
        <color rgb="FF99CCFF"/>
      </left>
      <right style="hair">
        <color rgb="FF99CCFF"/>
      </right>
      <top style="hair">
        <color rgb="FF99CCFF"/>
      </top>
      <bottom>
        <color indexed="63"/>
      </bottom>
    </border>
    <border>
      <left>
        <color indexed="63"/>
      </left>
      <right style="hair">
        <color rgb="FF99CCFF"/>
      </right>
      <top>
        <color indexed="63"/>
      </top>
      <bottom style="hair">
        <color rgb="FF99CCFF"/>
      </bottom>
    </border>
    <border>
      <left style="hair">
        <color rgb="FF99CCFF"/>
      </left>
      <right style="hair">
        <color rgb="FF99CCFF"/>
      </right>
      <top>
        <color indexed="63"/>
      </top>
      <bottom style="hair">
        <color rgb="FF99CCFF"/>
      </bottom>
    </border>
    <border>
      <left style="hair">
        <color rgb="FF99CCFF"/>
      </left>
      <right>
        <color indexed="63"/>
      </right>
      <top>
        <color indexed="63"/>
      </top>
      <bottom style="hair">
        <color rgb="FF99CCFF"/>
      </bottom>
    </border>
    <border>
      <left>
        <color indexed="63"/>
      </left>
      <right style="hair">
        <color rgb="FF99CCFF"/>
      </right>
      <top>
        <color indexed="63"/>
      </top>
      <bottom>
        <color indexed="63"/>
      </bottom>
    </border>
    <border>
      <left style="hair">
        <color rgb="FF99CCFF"/>
      </left>
      <right style="hair">
        <color rgb="FF99CCFF"/>
      </right>
      <top>
        <color indexed="63"/>
      </top>
      <bottom>
        <color indexed="63"/>
      </bottom>
    </border>
    <border>
      <left>
        <color indexed="63"/>
      </left>
      <right style="hair">
        <color rgb="FF99CCFF"/>
      </right>
      <top style="hair">
        <color rgb="FF99CCFF"/>
      </top>
      <bottom>
        <color indexed="63"/>
      </bottom>
    </border>
    <border>
      <left style="hair">
        <color rgb="FF99CCFF"/>
      </left>
      <right>
        <color indexed="63"/>
      </right>
      <top style="hair">
        <color rgb="FF99CCFF"/>
      </top>
      <bottom>
        <color indexed="63"/>
      </bottom>
    </border>
    <border>
      <left style="hair">
        <color rgb="FF99CCFF"/>
      </left>
      <right style="hair">
        <color rgb="FF99CCFF"/>
      </right>
      <top style="thin"/>
      <bottom>
        <color indexed="63"/>
      </bottom>
    </border>
    <border>
      <left>
        <color indexed="63"/>
      </left>
      <right style="hair">
        <color rgb="FF99CCFF"/>
      </right>
      <top style="thin"/>
      <bottom>
        <color indexed="63"/>
      </bottom>
    </border>
    <border>
      <left style="hair">
        <color rgb="FF99CCFF"/>
      </left>
      <right>
        <color indexed="63"/>
      </right>
      <top style="thin"/>
      <bottom>
        <color indexed="63"/>
      </bottom>
    </border>
    <border>
      <left style="hair">
        <color rgb="FF99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36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4" fontId="0" fillId="0" borderId="0" xfId="42" applyNumberFormat="1" applyAlignment="1">
      <alignment/>
    </xf>
    <xf numFmtId="0" fontId="1" fillId="35" borderId="0" xfId="0" applyFont="1" applyFill="1" applyAlignment="1" applyProtection="1">
      <alignment horizontal="centerContinuous"/>
      <protection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72" fontId="0" fillId="35" borderId="0" xfId="44" applyNumberFormat="1" applyFont="1" applyFill="1" applyAlignment="1">
      <alignment/>
    </xf>
    <xf numFmtId="0" fontId="0" fillId="35" borderId="10" xfId="0" applyFill="1" applyBorder="1" applyAlignment="1">
      <alignment/>
    </xf>
    <xf numFmtId="170" fontId="0" fillId="35" borderId="0" xfId="44" applyFont="1" applyFill="1" applyAlignment="1">
      <alignment/>
    </xf>
    <xf numFmtId="9" fontId="0" fillId="35" borderId="0" xfId="62" applyFont="1" applyFill="1" applyAlignment="1">
      <alignment/>
    </xf>
    <xf numFmtId="1" fontId="0" fillId="36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Continuous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72" fontId="0" fillId="35" borderId="0" xfId="44" applyNumberFormat="1" applyFont="1" applyFill="1" applyBorder="1" applyAlignment="1">
      <alignment/>
    </xf>
    <xf numFmtId="172" fontId="0" fillId="35" borderId="0" xfId="0" applyNumberFormat="1" applyFill="1" applyBorder="1" applyAlignment="1">
      <alignment/>
    </xf>
    <xf numFmtId="0" fontId="1" fillId="35" borderId="0" xfId="0" applyFont="1" applyFill="1" applyAlignment="1">
      <alignment/>
    </xf>
    <xf numFmtId="172" fontId="1" fillId="35" borderId="0" xfId="44" applyNumberFormat="1" applyFont="1" applyFill="1" applyBorder="1" applyAlignment="1">
      <alignment/>
    </xf>
    <xf numFmtId="0" fontId="5" fillId="35" borderId="0" xfId="0" applyFont="1" applyFill="1" applyAlignment="1">
      <alignment horizontal="center"/>
    </xf>
    <xf numFmtId="1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172" fontId="0" fillId="35" borderId="0" xfId="44" applyNumberFormat="1" applyFill="1" applyAlignment="1">
      <alignment/>
    </xf>
    <xf numFmtId="174" fontId="0" fillId="35" borderId="0" xfId="42" applyNumberFormat="1" applyFill="1" applyAlignment="1">
      <alignment/>
    </xf>
    <xf numFmtId="0" fontId="1" fillId="35" borderId="0" xfId="0" applyFont="1" applyFill="1" applyAlignment="1">
      <alignment/>
    </xf>
    <xf numFmtId="172" fontId="0" fillId="35" borderId="10" xfId="44" applyNumberFormat="1" applyFont="1" applyFill="1" applyBorder="1" applyAlignment="1">
      <alignment/>
    </xf>
    <xf numFmtId="172" fontId="0" fillId="35" borderId="0" xfId="44" applyNumberFormat="1" applyFont="1" applyFill="1" applyBorder="1" applyAlignment="1">
      <alignment/>
    </xf>
    <xf numFmtId="172" fontId="0" fillId="35" borderId="0" xfId="44" applyNumberFormat="1" applyFill="1" applyBorder="1" applyAlignment="1">
      <alignment/>
    </xf>
    <xf numFmtId="172" fontId="0" fillId="35" borderId="0" xfId="0" applyNumberFormat="1" applyFont="1" applyFill="1" applyBorder="1" applyAlignment="1">
      <alignment/>
    </xf>
    <xf numFmtId="0" fontId="0" fillId="35" borderId="0" xfId="0" applyFill="1" applyAlignment="1">
      <alignment horizontal="right"/>
    </xf>
    <xf numFmtId="174" fontId="0" fillId="35" borderId="0" xfId="42" applyNumberFormat="1" applyFont="1" applyFill="1" applyAlignment="1">
      <alignment horizontal="right"/>
    </xf>
    <xf numFmtId="9" fontId="0" fillId="35" borderId="0" xfId="62" applyFill="1" applyAlignment="1">
      <alignment/>
    </xf>
    <xf numFmtId="170" fontId="0" fillId="35" borderId="0" xfId="44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9" fontId="0" fillId="37" borderId="10" xfId="62" applyFont="1" applyFill="1" applyBorder="1" applyAlignment="1" applyProtection="1">
      <alignment/>
      <protection locked="0"/>
    </xf>
    <xf numFmtId="170" fontId="0" fillId="37" borderId="11" xfId="0" applyNumberFormat="1" applyFont="1" applyFill="1" applyBorder="1" applyAlignment="1" applyProtection="1">
      <alignment/>
      <protection locked="0"/>
    </xf>
    <xf numFmtId="170" fontId="0" fillId="37" borderId="12" xfId="0" applyNumberFormat="1" applyFont="1" applyFill="1" applyBorder="1" applyAlignment="1" applyProtection="1">
      <alignment/>
      <protection locked="0"/>
    </xf>
    <xf numFmtId="170" fontId="0" fillId="37" borderId="13" xfId="0" applyNumberFormat="1" applyFont="1" applyFill="1" applyBorder="1" applyAlignment="1" applyProtection="1">
      <alignment/>
      <protection locked="0"/>
    </xf>
    <xf numFmtId="170" fontId="0" fillId="37" borderId="0" xfId="42" applyNumberFormat="1" applyFont="1" applyFill="1" applyBorder="1" applyAlignment="1" applyProtection="1">
      <alignment/>
      <protection locked="0"/>
    </xf>
    <xf numFmtId="170" fontId="0" fillId="37" borderId="14" xfId="0" applyNumberFormat="1" applyFont="1" applyFill="1" applyBorder="1" applyAlignment="1" applyProtection="1">
      <alignment/>
      <protection locked="0"/>
    </xf>
    <xf numFmtId="170" fontId="0" fillId="37" borderId="0" xfId="0" applyNumberFormat="1" applyFont="1" applyFill="1" applyBorder="1" applyAlignment="1" applyProtection="1">
      <alignment/>
      <protection locked="0"/>
    </xf>
    <xf numFmtId="170" fontId="0" fillId="37" borderId="15" xfId="0" applyNumberFormat="1" applyFont="1" applyFill="1" applyBorder="1" applyAlignment="1" applyProtection="1">
      <alignment/>
      <protection locked="0"/>
    </xf>
    <xf numFmtId="172" fontId="0" fillId="37" borderId="10" xfId="44" applyNumberFormat="1" applyFont="1" applyFill="1" applyBorder="1" applyAlignment="1" applyProtection="1">
      <alignment/>
      <protection locked="0"/>
    </xf>
    <xf numFmtId="170" fontId="0" fillId="37" borderId="16" xfId="0" applyNumberFormat="1" applyFont="1" applyFill="1" applyBorder="1" applyAlignment="1" applyProtection="1">
      <alignment/>
      <protection locked="0"/>
    </xf>
    <xf numFmtId="170" fontId="0" fillId="37" borderId="17" xfId="0" applyNumberFormat="1" applyFont="1" applyFill="1" applyBorder="1" applyAlignment="1" applyProtection="1">
      <alignment/>
      <protection locked="0"/>
    </xf>
    <xf numFmtId="170" fontId="0" fillId="37" borderId="16" xfId="44" applyFont="1" applyFill="1" applyBorder="1" applyAlignment="1" applyProtection="1">
      <alignment/>
      <protection locked="0"/>
    </xf>
    <xf numFmtId="170" fontId="0" fillId="37" borderId="12" xfId="44" applyFont="1" applyFill="1" applyBorder="1" applyAlignment="1" applyProtection="1">
      <alignment/>
      <protection locked="0"/>
    </xf>
    <xf numFmtId="170" fontId="0" fillId="37" borderId="16" xfId="44" applyFill="1" applyBorder="1" applyAlignment="1" applyProtection="1">
      <alignment/>
      <protection locked="0"/>
    </xf>
    <xf numFmtId="170" fontId="0" fillId="37" borderId="0" xfId="44" applyFont="1" applyFill="1" applyBorder="1" applyAlignment="1" applyProtection="1">
      <alignment/>
      <protection locked="0"/>
    </xf>
    <xf numFmtId="170" fontId="0" fillId="37" borderId="14" xfId="44" applyFont="1" applyFill="1" applyBorder="1" applyAlignment="1" applyProtection="1">
      <alignment/>
      <protection locked="0"/>
    </xf>
    <xf numFmtId="170" fontId="0" fillId="37" borderId="0" xfId="44" applyFill="1" applyAlignment="1" applyProtection="1">
      <alignment/>
      <protection locked="0"/>
    </xf>
    <xf numFmtId="172" fontId="0" fillId="37" borderId="16" xfId="44" applyNumberFormat="1" applyFont="1" applyFill="1" applyBorder="1" applyAlignment="1" applyProtection="1">
      <alignment/>
      <protection locked="0"/>
    </xf>
    <xf numFmtId="172" fontId="0" fillId="37" borderId="0" xfId="44" applyNumberFormat="1" applyFont="1" applyFill="1" applyBorder="1" applyAlignment="1" applyProtection="1">
      <alignment/>
      <protection locked="0"/>
    </xf>
    <xf numFmtId="172" fontId="0" fillId="37" borderId="17" xfId="44" applyNumberFormat="1" applyFill="1" applyBorder="1" applyAlignment="1" applyProtection="1">
      <alignment/>
      <protection locked="0"/>
    </xf>
    <xf numFmtId="170" fontId="0" fillId="37" borderId="18" xfId="44" applyNumberFormat="1" applyFont="1" applyFill="1" applyBorder="1" applyAlignment="1" applyProtection="1">
      <alignment/>
      <protection locked="0"/>
    </xf>
    <xf numFmtId="172" fontId="0" fillId="37" borderId="19" xfId="44" applyNumberFormat="1" applyFont="1" applyFill="1" applyBorder="1" applyAlignment="1" applyProtection="1">
      <alignment/>
      <protection locked="0"/>
    </xf>
    <xf numFmtId="172" fontId="0" fillId="37" borderId="17" xfId="44" applyNumberFormat="1" applyFont="1" applyFill="1" applyBorder="1" applyAlignment="1" applyProtection="1">
      <alignment/>
      <protection locked="0"/>
    </xf>
    <xf numFmtId="170" fontId="0" fillId="37" borderId="20" xfId="44" applyNumberFormat="1" applyFont="1" applyFill="1" applyBorder="1" applyAlignment="1" applyProtection="1">
      <alignment/>
      <protection locked="0"/>
    </xf>
    <xf numFmtId="170" fontId="0" fillId="37" borderId="21" xfId="44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 quotePrefix="1">
      <alignment horizontal="center"/>
    </xf>
    <xf numFmtId="169" fontId="0" fillId="37" borderId="22" xfId="44" applyNumberFormat="1" applyFont="1" applyFill="1" applyBorder="1" applyAlignment="1" applyProtection="1">
      <alignment/>
      <protection locked="0"/>
    </xf>
    <xf numFmtId="171" fontId="0" fillId="37" borderId="23" xfId="44" applyNumberFormat="1" applyFont="1" applyFill="1" applyBorder="1" applyAlignment="1" applyProtection="1">
      <alignment/>
      <protection locked="0"/>
    </xf>
    <xf numFmtId="169" fontId="0" fillId="37" borderId="24" xfId="42" applyNumberFormat="1" applyFont="1" applyFill="1" applyBorder="1" applyAlignment="1" applyProtection="1">
      <alignment/>
      <protection locked="0"/>
    </xf>
    <xf numFmtId="169" fontId="0" fillId="37" borderId="25" xfId="42" applyNumberFormat="1" applyFont="1" applyFill="1" applyBorder="1" applyAlignment="1" applyProtection="1">
      <alignment/>
      <protection locked="0"/>
    </xf>
    <xf numFmtId="169" fontId="0" fillId="37" borderId="26" xfId="42" applyNumberFormat="1" applyFont="1" applyFill="1" applyBorder="1" applyAlignment="1" applyProtection="1">
      <alignment/>
      <protection locked="0"/>
    </xf>
    <xf numFmtId="169" fontId="0" fillId="37" borderId="27" xfId="42" applyNumberFormat="1" applyFont="1" applyFill="1" applyBorder="1" applyAlignment="1" applyProtection="1">
      <alignment/>
      <protection locked="0"/>
    </xf>
    <xf numFmtId="169" fontId="0" fillId="37" borderId="10" xfId="42" applyNumberFormat="1" applyFont="1" applyFill="1" applyBorder="1" applyAlignment="1" applyProtection="1">
      <alignment/>
      <protection locked="0"/>
    </xf>
    <xf numFmtId="168" fontId="0" fillId="37" borderId="0" xfId="44" applyNumberFormat="1" applyFont="1" applyFill="1" applyAlignment="1" applyProtection="1">
      <alignment/>
      <protection locked="0"/>
    </xf>
    <xf numFmtId="168" fontId="0" fillId="37" borderId="28" xfId="44" applyNumberFormat="1" applyFont="1" applyFill="1" applyBorder="1" applyAlignment="1" applyProtection="1">
      <alignment/>
      <protection locked="0"/>
    </xf>
    <xf numFmtId="169" fontId="0" fillId="37" borderId="29" xfId="42" applyNumberFormat="1" applyFont="1" applyFill="1" applyBorder="1" applyAlignment="1" applyProtection="1">
      <alignment/>
      <protection locked="0"/>
    </xf>
    <xf numFmtId="169" fontId="0" fillId="37" borderId="30" xfId="42" applyNumberFormat="1" applyFont="1" applyFill="1" applyBorder="1" applyAlignment="1" applyProtection="1">
      <alignment/>
      <protection locked="0"/>
    </xf>
    <xf numFmtId="168" fontId="0" fillId="37" borderId="24" xfId="44" applyNumberFormat="1" applyFont="1" applyFill="1" applyBorder="1" applyAlignment="1" applyProtection="1">
      <alignment/>
      <protection locked="0"/>
    </xf>
    <xf numFmtId="168" fontId="0" fillId="37" borderId="31" xfId="44" applyNumberFormat="1" applyFont="1" applyFill="1" applyBorder="1" applyAlignment="1" applyProtection="1">
      <alignment/>
      <protection locked="0"/>
    </xf>
    <xf numFmtId="168" fontId="0" fillId="37" borderId="22" xfId="44" applyNumberFormat="1" applyFont="1" applyFill="1" applyBorder="1" applyAlignment="1" applyProtection="1">
      <alignment/>
      <protection locked="0"/>
    </xf>
    <xf numFmtId="168" fontId="0" fillId="37" borderId="32" xfId="44" applyNumberFormat="1" applyFont="1" applyFill="1" applyBorder="1" applyAlignment="1" applyProtection="1">
      <alignment/>
      <protection locked="0"/>
    </xf>
    <xf numFmtId="169" fontId="0" fillId="37" borderId="14" xfId="42" applyNumberFormat="1" applyFont="1" applyFill="1" applyBorder="1" applyAlignment="1" applyProtection="1">
      <alignment/>
      <protection locked="0"/>
    </xf>
    <xf numFmtId="168" fontId="0" fillId="37" borderId="22" xfId="0" applyNumberFormat="1" applyFill="1" applyBorder="1" applyAlignment="1" applyProtection="1">
      <alignment/>
      <protection locked="0"/>
    </xf>
    <xf numFmtId="169" fontId="0" fillId="37" borderId="11" xfId="42" applyNumberFormat="1" applyFont="1" applyFill="1" applyBorder="1" applyAlignment="1" applyProtection="1">
      <alignment/>
      <protection locked="0"/>
    </xf>
    <xf numFmtId="169" fontId="0" fillId="37" borderId="12" xfId="42" applyNumberFormat="1" applyFont="1" applyFill="1" applyBorder="1" applyAlignment="1" applyProtection="1">
      <alignment/>
      <protection locked="0"/>
    </xf>
    <xf numFmtId="169" fontId="0" fillId="37" borderId="13" xfId="42" applyNumberFormat="1" applyFont="1" applyFill="1" applyBorder="1" applyAlignment="1" applyProtection="1">
      <alignment/>
      <protection locked="0"/>
    </xf>
    <xf numFmtId="168" fontId="0" fillId="37" borderId="20" xfId="44" applyNumberFormat="1" applyFont="1" applyFill="1" applyBorder="1" applyAlignment="1" applyProtection="1">
      <alignment/>
      <protection locked="0"/>
    </xf>
    <xf numFmtId="168" fontId="0" fillId="37" borderId="21" xfId="44" applyNumberFormat="1" applyFont="1" applyFill="1" applyBorder="1" applyAlignment="1" applyProtection="1">
      <alignment/>
      <protection locked="0"/>
    </xf>
    <xf numFmtId="168" fontId="0" fillId="37" borderId="18" xfId="44" applyNumberFormat="1" applyFont="1" applyFill="1" applyBorder="1" applyAlignment="1" applyProtection="1">
      <alignment/>
      <protection locked="0"/>
    </xf>
    <xf numFmtId="168" fontId="0" fillId="35" borderId="0" xfId="44" applyNumberFormat="1" applyFont="1" applyFill="1" applyAlignment="1">
      <alignment/>
    </xf>
    <xf numFmtId="169" fontId="0" fillId="35" borderId="0" xfId="42" applyNumberFormat="1" applyFont="1" applyFill="1" applyAlignment="1">
      <alignment/>
    </xf>
    <xf numFmtId="168" fontId="0" fillId="37" borderId="10" xfId="44" applyNumberFormat="1" applyFont="1" applyFill="1" applyBorder="1" applyAlignment="1" applyProtection="1">
      <alignment/>
      <protection locked="0"/>
    </xf>
    <xf numFmtId="168" fontId="0" fillId="37" borderId="20" xfId="44" applyNumberFormat="1" applyFont="1" applyFill="1" applyBorder="1" applyAlignment="1" applyProtection="1">
      <alignment/>
      <protection locked="0"/>
    </xf>
    <xf numFmtId="168" fontId="0" fillId="37" borderId="21" xfId="44" applyNumberFormat="1" applyFont="1" applyFill="1" applyBorder="1" applyAlignment="1" applyProtection="1">
      <alignment/>
      <protection locked="0"/>
    </xf>
    <xf numFmtId="168" fontId="0" fillId="37" borderId="18" xfId="44" applyNumberFormat="1" applyFont="1" applyFill="1" applyBorder="1" applyAlignment="1" applyProtection="1">
      <alignment/>
      <protection locked="0"/>
    </xf>
    <xf numFmtId="168" fontId="0" fillId="37" borderId="28" xfId="44" applyNumberFormat="1" applyFill="1" applyBorder="1" applyAlignment="1" applyProtection="1">
      <alignment/>
      <protection locked="0"/>
    </xf>
    <xf numFmtId="169" fontId="0" fillId="37" borderId="11" xfId="42" applyNumberFormat="1" applyFont="1" applyFill="1" applyBorder="1" applyAlignment="1" applyProtection="1">
      <alignment/>
      <protection locked="0"/>
    </xf>
    <xf numFmtId="169" fontId="0" fillId="37" borderId="12" xfId="42" applyNumberFormat="1" applyFont="1" applyFill="1" applyBorder="1" applyAlignment="1" applyProtection="1">
      <alignment/>
      <protection locked="0"/>
    </xf>
    <xf numFmtId="169" fontId="0" fillId="37" borderId="13" xfId="42" applyNumberFormat="1" applyFill="1" applyBorder="1" applyAlignment="1" applyProtection="1">
      <alignment/>
      <protection locked="0"/>
    </xf>
    <xf numFmtId="168" fontId="0" fillId="37" borderId="32" xfId="44" applyNumberFormat="1" applyFont="1" applyFill="1" applyBorder="1" applyAlignment="1" applyProtection="1">
      <alignment/>
      <protection locked="0"/>
    </xf>
    <xf numFmtId="168" fontId="0" fillId="37" borderId="20" xfId="44" applyNumberFormat="1" applyFill="1" applyBorder="1" applyAlignment="1" applyProtection="1">
      <alignment/>
      <protection locked="0"/>
    </xf>
    <xf numFmtId="169" fontId="0" fillId="37" borderId="10" xfId="42" applyNumberFormat="1" applyFont="1" applyFill="1" applyBorder="1" applyAlignment="1" applyProtection="1">
      <alignment/>
      <protection locked="0"/>
    </xf>
    <xf numFmtId="169" fontId="0" fillId="37" borderId="14" xfId="42" applyNumberFormat="1" applyFont="1" applyFill="1" applyBorder="1" applyAlignment="1" applyProtection="1">
      <alignment/>
      <protection locked="0"/>
    </xf>
    <xf numFmtId="169" fontId="0" fillId="37" borderId="0" xfId="42" applyNumberFormat="1" applyFont="1" applyFill="1" applyAlignment="1" applyProtection="1">
      <alignment/>
      <protection locked="0"/>
    </xf>
    <xf numFmtId="168" fontId="0" fillId="37" borderId="11" xfId="0" applyNumberFormat="1" applyFont="1" applyFill="1" applyBorder="1" applyAlignment="1" applyProtection="1">
      <alignment/>
      <protection locked="0"/>
    </xf>
    <xf numFmtId="168" fontId="0" fillId="37" borderId="20" xfId="0" applyNumberFormat="1" applyFont="1" applyFill="1" applyBorder="1" applyAlignment="1" applyProtection="1">
      <alignment/>
      <protection locked="0"/>
    </xf>
    <xf numFmtId="168" fontId="0" fillId="35" borderId="0" xfId="44" applyNumberFormat="1" applyFill="1" applyAlignment="1">
      <alignment/>
    </xf>
    <xf numFmtId="169" fontId="0" fillId="35" borderId="0" xfId="44" applyNumberFormat="1" applyFill="1" applyAlignment="1">
      <alignment/>
    </xf>
    <xf numFmtId="169" fontId="0" fillId="35" borderId="0" xfId="42" applyNumberFormat="1" applyFill="1" applyAlignment="1">
      <alignment/>
    </xf>
    <xf numFmtId="169" fontId="0" fillId="35" borderId="10" xfId="42" applyNumberFormat="1" applyFill="1" applyBorder="1" applyAlignment="1">
      <alignment/>
    </xf>
    <xf numFmtId="168" fontId="0" fillId="35" borderId="20" xfId="44" applyNumberFormat="1" applyFill="1" applyBorder="1" applyAlignment="1">
      <alignment/>
    </xf>
    <xf numFmtId="169" fontId="0" fillId="35" borderId="0" xfId="42" applyNumberFormat="1" applyFont="1" applyFill="1" applyAlignment="1">
      <alignment/>
    </xf>
    <xf numFmtId="169" fontId="0" fillId="37" borderId="16" xfId="42" applyNumberFormat="1" applyFont="1" applyFill="1" applyBorder="1" applyAlignment="1" applyProtection="1">
      <alignment/>
      <protection locked="0"/>
    </xf>
    <xf numFmtId="169" fontId="0" fillId="37" borderId="26" xfId="42" applyNumberFormat="1" applyFont="1" applyFill="1" applyBorder="1" applyAlignment="1" applyProtection="1">
      <alignment/>
      <protection locked="0"/>
    </xf>
    <xf numFmtId="169" fontId="0" fillId="37" borderId="30" xfId="42" applyNumberFormat="1" applyFont="1" applyFill="1" applyBorder="1" applyAlignment="1" applyProtection="1">
      <alignment/>
      <protection locked="0"/>
    </xf>
    <xf numFmtId="168" fontId="0" fillId="37" borderId="16" xfId="44" applyNumberFormat="1" applyFont="1" applyFill="1" applyBorder="1" applyAlignment="1" applyProtection="1">
      <alignment/>
      <protection locked="0"/>
    </xf>
    <xf numFmtId="168" fontId="0" fillId="37" borderId="19" xfId="44" applyNumberFormat="1" applyFont="1" applyFill="1" applyBorder="1" applyAlignment="1" applyProtection="1">
      <alignment/>
      <protection locked="0"/>
    </xf>
    <xf numFmtId="168" fontId="0" fillId="37" borderId="17" xfId="44" applyNumberFormat="1" applyFont="1" applyFill="1" applyBorder="1" applyAlignment="1" applyProtection="1">
      <alignment/>
      <protection locked="0"/>
    </xf>
    <xf numFmtId="168" fontId="0" fillId="37" borderId="17" xfId="44" applyNumberFormat="1" applyFill="1" applyBorder="1" applyAlignment="1" applyProtection="1">
      <alignment/>
      <protection locked="0"/>
    </xf>
    <xf numFmtId="168" fontId="0" fillId="35" borderId="0" xfId="0" applyNumberFormat="1" applyFill="1" applyAlignment="1">
      <alignment/>
    </xf>
    <xf numFmtId="169" fontId="0" fillId="35" borderId="0" xfId="0" applyNumberFormat="1" applyFill="1" applyAlignment="1">
      <alignment/>
    </xf>
    <xf numFmtId="169" fontId="0" fillId="35" borderId="0" xfId="44" applyNumberFormat="1" applyFont="1" applyFill="1" applyAlignment="1">
      <alignment/>
    </xf>
    <xf numFmtId="0" fontId="1" fillId="35" borderId="0" xfId="0" applyFont="1" applyFill="1" applyBorder="1" applyAlignment="1">
      <alignment horizontal="center"/>
    </xf>
    <xf numFmtId="9" fontId="0" fillId="35" borderId="0" xfId="42" applyNumberFormat="1" applyFont="1" applyFill="1" applyAlignment="1">
      <alignment/>
    </xf>
    <xf numFmtId="170" fontId="0" fillId="37" borderId="0" xfId="44" applyNumberFormat="1" applyFont="1" applyFill="1" applyAlignment="1" applyProtection="1">
      <alignment/>
      <protection locked="0"/>
    </xf>
    <xf numFmtId="170" fontId="0" fillId="37" borderId="27" xfId="42" applyNumberFormat="1" applyFont="1" applyFill="1" applyBorder="1" applyAlignment="1" applyProtection="1">
      <alignment/>
      <protection locked="0"/>
    </xf>
    <xf numFmtId="170" fontId="0" fillId="37" borderId="0" xfId="42" applyNumberFormat="1" applyFont="1" applyFill="1" applyBorder="1" applyAlignment="1" applyProtection="1">
      <alignment/>
      <protection locked="0"/>
    </xf>
    <xf numFmtId="170" fontId="0" fillId="37" borderId="11" xfId="44" applyNumberFormat="1" applyFont="1" applyFill="1" applyBorder="1" applyAlignment="1" applyProtection="1">
      <alignment/>
      <protection locked="0"/>
    </xf>
    <xf numFmtId="170" fontId="0" fillId="37" borderId="0" xfId="42" applyNumberFormat="1" applyFont="1" applyFill="1" applyAlignment="1" applyProtection="1">
      <alignment/>
      <protection locked="0"/>
    </xf>
    <xf numFmtId="169" fontId="0" fillId="31" borderId="0" xfId="56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>
      <alignment horizontal="left"/>
    </xf>
    <xf numFmtId="171" fontId="0" fillId="37" borderId="33" xfId="44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169" fontId="0" fillId="31" borderId="34" xfId="56" applyBorder="1">
      <alignment horizontal="center"/>
      <protection/>
    </xf>
    <xf numFmtId="169" fontId="0" fillId="31" borderId="35" xfId="56" applyBorder="1">
      <alignment horizontal="center"/>
      <protection/>
    </xf>
    <xf numFmtId="169" fontId="0" fillId="31" borderId="0" xfId="56" applyBorder="1">
      <alignment horizontal="center"/>
      <protection/>
    </xf>
    <xf numFmtId="37" fontId="0" fillId="37" borderId="36" xfId="42" applyNumberFormat="1" applyFont="1" applyFill="1" applyBorder="1" applyAlignment="1" applyProtection="1">
      <alignment horizontal="center"/>
      <protection locked="0"/>
    </xf>
    <xf numFmtId="37" fontId="0" fillId="37" borderId="37" xfId="42" applyNumberFormat="1" applyFont="1" applyFill="1" applyBorder="1" applyAlignment="1" applyProtection="1">
      <alignment horizontal="center"/>
      <protection locked="0"/>
    </xf>
    <xf numFmtId="37" fontId="0" fillId="32" borderId="38" xfId="57" applyNumberFormat="1" applyBorder="1" applyAlignment="1">
      <alignment horizontal="center"/>
      <protection locked="0"/>
    </xf>
    <xf numFmtId="169" fontId="0" fillId="31" borderId="39" xfId="56" applyBorder="1">
      <alignment horizontal="center"/>
      <protection/>
    </xf>
    <xf numFmtId="169" fontId="0" fillId="31" borderId="40" xfId="56" applyBorder="1">
      <alignment horizontal="center"/>
      <protection/>
    </xf>
    <xf numFmtId="169" fontId="0" fillId="31" borderId="37" xfId="56" applyBorder="1">
      <alignment horizontal="center"/>
      <protection/>
    </xf>
    <xf numFmtId="166" fontId="0" fillId="32" borderId="35" xfId="57" applyNumberFormat="1" applyBorder="1" applyAlignment="1">
      <alignment horizontal="center"/>
      <protection locked="0"/>
    </xf>
    <xf numFmtId="166" fontId="0" fillId="37" borderId="41" xfId="0" applyNumberForma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>
      <alignment horizontal="center"/>
    </xf>
    <xf numFmtId="166" fontId="0" fillId="32" borderId="42" xfId="57" applyNumberFormat="1" applyBorder="1" applyAlignment="1">
      <alignment horizontal="center"/>
      <protection locked="0"/>
    </xf>
    <xf numFmtId="166" fontId="0" fillId="37" borderId="10" xfId="44" applyNumberFormat="1" applyFont="1" applyFill="1" applyBorder="1" applyAlignment="1" applyProtection="1">
      <alignment/>
      <protection locked="0"/>
    </xf>
    <xf numFmtId="166" fontId="0" fillId="37" borderId="26" xfId="44" applyNumberFormat="1" applyFont="1" applyFill="1" applyBorder="1" applyAlignment="1" applyProtection="1">
      <alignment/>
      <protection locked="0"/>
    </xf>
    <xf numFmtId="164" fontId="0" fillId="37" borderId="43" xfId="44" applyNumberFormat="1" applyFont="1" applyFill="1" applyBorder="1" applyAlignment="1" applyProtection="1">
      <alignment horizontal="center"/>
      <protection locked="0"/>
    </xf>
    <xf numFmtId="164" fontId="0" fillId="37" borderId="44" xfId="44" applyNumberFormat="1" applyFont="1" applyFill="1" applyBorder="1" applyAlignment="1" applyProtection="1">
      <alignment horizontal="center"/>
      <protection locked="0"/>
    </xf>
    <xf numFmtId="164" fontId="0" fillId="37" borderId="43" xfId="42" applyNumberFormat="1" applyFont="1" applyFill="1" applyBorder="1" applyAlignment="1" applyProtection="1">
      <alignment horizontal="center"/>
      <protection locked="0"/>
    </xf>
    <xf numFmtId="164" fontId="0" fillId="32" borderId="43" xfId="57" applyNumberFormat="1" applyBorder="1" applyAlignment="1">
      <alignment horizontal="center"/>
      <protection locked="0"/>
    </xf>
    <xf numFmtId="164" fontId="0" fillId="37" borderId="45" xfId="44" applyNumberFormat="1" applyFont="1" applyFill="1" applyBorder="1" applyAlignment="1" applyProtection="1">
      <alignment horizontal="center"/>
      <protection locked="0"/>
    </xf>
    <xf numFmtId="166" fontId="0" fillId="37" borderId="30" xfId="44" applyNumberFormat="1" applyFont="1" applyFill="1" applyBorder="1" applyAlignment="1" applyProtection="1">
      <alignment/>
      <protection locked="0"/>
    </xf>
    <xf numFmtId="164" fontId="0" fillId="37" borderId="11" xfId="42" applyNumberFormat="1" applyFont="1" applyFill="1" applyBorder="1" applyAlignment="1" applyProtection="1">
      <alignment/>
      <protection locked="0"/>
    </xf>
    <xf numFmtId="164" fontId="0" fillId="37" borderId="11" xfId="42" applyNumberFormat="1" applyFont="1" applyFill="1" applyBorder="1" applyAlignment="1" applyProtection="1">
      <alignment horizontal="center"/>
      <protection locked="0"/>
    </xf>
    <xf numFmtId="9" fontId="0" fillId="37" borderId="10" xfId="62" applyFont="1" applyFill="1" applyBorder="1" applyAlignment="1" applyProtection="1">
      <alignment horizontal="center"/>
      <protection locked="0"/>
    </xf>
    <xf numFmtId="169" fontId="0" fillId="31" borderId="46" xfId="56" applyFont="1" applyBorder="1">
      <alignment horizontal="center"/>
      <protection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164" fontId="0" fillId="32" borderId="39" xfId="57" applyNumberFormat="1" applyBorder="1" applyAlignment="1">
      <alignment horizontal="center"/>
      <protection locked="0"/>
    </xf>
    <xf numFmtId="164" fontId="0" fillId="32" borderId="40" xfId="57" applyNumberFormat="1" applyBorder="1" applyAlignment="1">
      <alignment horizontal="center"/>
      <protection locked="0"/>
    </xf>
    <xf numFmtId="164" fontId="0" fillId="32" borderId="46" xfId="57" applyNumberFormat="1" applyBorder="1" applyAlignment="1">
      <alignment horizontal="center"/>
      <protection locked="0"/>
    </xf>
    <xf numFmtId="37" fontId="0" fillId="32" borderId="36" xfId="57" applyNumberFormat="1" applyBorder="1" applyAlignment="1">
      <alignment horizontal="center"/>
      <protection locked="0"/>
    </xf>
    <xf numFmtId="37" fontId="0" fillId="32" borderId="37" xfId="57" applyNumberFormat="1" applyBorder="1" applyAlignment="1">
      <alignment horizontal="center"/>
      <protection locked="0"/>
    </xf>
    <xf numFmtId="164" fontId="0" fillId="32" borderId="41" xfId="57" applyNumberFormat="1" applyBorder="1" applyAlignment="1">
      <alignment horizontal="center"/>
      <protection locked="0"/>
    </xf>
    <xf numFmtId="164" fontId="0" fillId="32" borderId="35" xfId="57" applyNumberFormat="1" applyBorder="1" applyAlignment="1">
      <alignment horizontal="center"/>
      <protection locked="0"/>
    </xf>
    <xf numFmtId="164" fontId="0" fillId="32" borderId="42" xfId="57" applyNumberFormat="1" applyBorder="1" applyAlignment="1">
      <alignment horizontal="center"/>
      <protection locked="0"/>
    </xf>
    <xf numFmtId="168" fontId="0" fillId="37" borderId="10" xfId="44" applyNumberFormat="1" applyFont="1" applyFill="1" applyBorder="1" applyAlignment="1" applyProtection="1">
      <alignment horizontal="center"/>
      <protection locked="0"/>
    </xf>
    <xf numFmtId="168" fontId="0" fillId="35" borderId="10" xfId="0" applyNumberFormat="1" applyFill="1" applyBorder="1" applyAlignment="1">
      <alignment/>
    </xf>
    <xf numFmtId="169" fontId="0" fillId="37" borderId="11" xfId="42" applyNumberFormat="1" applyFont="1" applyFill="1" applyBorder="1" applyAlignment="1" applyProtection="1">
      <alignment horizontal="center"/>
      <protection locked="0"/>
    </xf>
    <xf numFmtId="169" fontId="0" fillId="37" borderId="12" xfId="42" applyNumberFormat="1" applyFont="1" applyFill="1" applyBorder="1" applyAlignment="1" applyProtection="1">
      <alignment horizontal="center"/>
      <protection locked="0"/>
    </xf>
    <xf numFmtId="169" fontId="0" fillId="37" borderId="13" xfId="42" applyNumberFormat="1" applyFill="1" applyBorder="1" applyAlignment="1" applyProtection="1">
      <alignment horizontal="center"/>
      <protection locked="0"/>
    </xf>
    <xf numFmtId="170" fontId="0" fillId="37" borderId="24" xfId="0" applyNumberFormat="1" applyFont="1" applyFill="1" applyBorder="1" applyAlignment="1" applyProtection="1">
      <alignment horizontal="center"/>
      <protection locked="0"/>
    </xf>
    <xf numFmtId="170" fontId="0" fillId="37" borderId="0" xfId="44" applyNumberFormat="1" applyFont="1" applyFill="1" applyAlignment="1" applyProtection="1">
      <alignment horizontal="center"/>
      <protection locked="0"/>
    </xf>
    <xf numFmtId="170" fontId="0" fillId="37" borderId="0" xfId="0" applyNumberFormat="1" applyFont="1" applyFill="1" applyAlignment="1" applyProtection="1">
      <alignment horizontal="center"/>
      <protection locked="0"/>
    </xf>
    <xf numFmtId="170" fontId="0" fillId="37" borderId="31" xfId="44" applyNumberFormat="1" applyFont="1" applyFill="1" applyBorder="1" applyAlignment="1" applyProtection="1">
      <alignment horizontal="center"/>
      <protection locked="0"/>
    </xf>
    <xf numFmtId="195" fontId="0" fillId="32" borderId="39" xfId="57" applyNumberFormat="1" applyBorder="1" applyAlignment="1">
      <alignment horizontal="center"/>
      <protection locked="0"/>
    </xf>
    <xf numFmtId="195" fontId="0" fillId="32" borderId="40" xfId="57" applyNumberFormat="1" applyBorder="1" applyAlignment="1">
      <alignment horizontal="center"/>
      <protection locked="0"/>
    </xf>
    <xf numFmtId="195" fontId="0" fillId="32" borderId="46" xfId="57" applyNumberFormat="1" applyBorder="1" applyAlignment="1">
      <alignment horizontal="center"/>
      <protection locked="0"/>
    </xf>
    <xf numFmtId="195" fontId="0" fillId="32" borderId="41" xfId="57" applyNumberFormat="1" applyBorder="1" applyAlignment="1">
      <alignment horizontal="center"/>
      <protection locked="0"/>
    </xf>
    <xf numFmtId="3" fontId="0" fillId="32" borderId="36" xfId="57" applyNumberFormat="1" applyBorder="1" applyAlignment="1">
      <alignment horizontal="center"/>
      <protection locked="0"/>
    </xf>
    <xf numFmtId="3" fontId="0" fillId="32" borderId="37" xfId="57" applyNumberFormat="1" applyBorder="1" applyAlignment="1">
      <alignment horizontal="center"/>
      <protection locked="0"/>
    </xf>
    <xf numFmtId="3" fontId="0" fillId="32" borderId="38" xfId="57" applyNumberFormat="1" applyBorder="1" applyAlignment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>
      <alignment horizontal="left"/>
    </xf>
    <xf numFmtId="0" fontId="0" fillId="35" borderId="47" xfId="0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Alignment="1">
      <alignment horizontal="left"/>
    </xf>
    <xf numFmtId="1" fontId="0" fillId="36" borderId="0" xfId="0" applyNumberFormat="1" applyFont="1" applyFill="1" applyBorder="1" applyAlignment="1" applyProtection="1">
      <alignment horizontal="left"/>
      <protection/>
    </xf>
    <xf numFmtId="1" fontId="0" fillId="36" borderId="0" xfId="0" applyNumberFormat="1" applyFont="1" applyFill="1" applyBorder="1" applyAlignment="1" applyProtection="1">
      <alignment horizontal="left"/>
      <protection/>
    </xf>
    <xf numFmtId="0" fontId="0" fillId="35" borderId="10" xfId="0" applyFill="1" applyBorder="1" applyAlignment="1">
      <alignment horizontal="left"/>
    </xf>
    <xf numFmtId="169" fontId="0" fillId="35" borderId="0" xfId="44" applyNumberFormat="1" applyFont="1" applyFill="1" applyAlignment="1">
      <alignment horizontal="left"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>
      <alignment horizontal="left"/>
    </xf>
    <xf numFmtId="170" fontId="0" fillId="37" borderId="47" xfId="44" applyNumberFormat="1" applyFont="1" applyFill="1" applyBorder="1" applyAlignment="1" applyProtection="1">
      <alignment horizontal="left"/>
      <protection locked="0"/>
    </xf>
    <xf numFmtId="170" fontId="0" fillId="37" borderId="48" xfId="44" applyNumberFormat="1" applyFont="1" applyFill="1" applyBorder="1" applyAlignment="1" applyProtection="1">
      <alignment horizontal="left"/>
      <protection locked="0"/>
    </xf>
    <xf numFmtId="170" fontId="0" fillId="37" borderId="47" xfId="0" applyNumberFormat="1" applyFont="1" applyFill="1" applyBorder="1" applyAlignment="1" applyProtection="1">
      <alignment horizontal="left"/>
      <protection locked="0"/>
    </xf>
    <xf numFmtId="170" fontId="0" fillId="37" borderId="48" xfId="0" applyNumberFormat="1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4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8" width="12.7109375" style="0" customWidth="1"/>
    <col min="9" max="9" width="2.7109375" style="1" customWidth="1"/>
    <col min="10" max="19" width="12.7109375" style="1" customWidth="1"/>
    <col min="20" max="49" width="9.140625" style="1" customWidth="1"/>
  </cols>
  <sheetData>
    <row r="1" spans="2:7" ht="12.75" customHeight="1">
      <c r="B1" s="2" t="s">
        <v>0</v>
      </c>
      <c r="C1" s="199"/>
      <c r="D1" s="199"/>
      <c r="E1" s="2"/>
      <c r="F1" s="140"/>
      <c r="G1" s="140"/>
    </row>
    <row r="2" spans="2:7" ht="12.75" customHeight="1">
      <c r="B2" s="2" t="s">
        <v>1</v>
      </c>
      <c r="C2" s="199"/>
      <c r="D2" s="199"/>
      <c r="E2" s="2"/>
      <c r="F2" s="140"/>
      <c r="G2" s="140"/>
    </row>
    <row r="3" spans="2:6" ht="12.75" customHeight="1">
      <c r="B3" s="3"/>
      <c r="C3" s="200" t="s">
        <v>141</v>
      </c>
      <c r="D3" s="200"/>
      <c r="E3" s="3"/>
      <c r="F3" s="4"/>
    </row>
    <row r="4" spans="2:5" ht="12.75" customHeight="1">
      <c r="B4" s="1"/>
      <c r="C4" s="1"/>
      <c r="D4" s="1"/>
      <c r="E4" s="1"/>
    </row>
    <row r="5" spans="1:9" ht="12.75" customHeight="1">
      <c r="A5" s="139"/>
      <c r="B5" s="198" t="s">
        <v>139</v>
      </c>
      <c r="C5" s="198"/>
      <c r="D5" s="198"/>
      <c r="E5" s="198"/>
      <c r="F5" s="198"/>
      <c r="G5" s="198"/>
      <c r="H5" s="198"/>
      <c r="I5" s="19"/>
    </row>
    <row r="6" spans="1:9" ht="12.75" customHeight="1">
      <c r="A6" s="139"/>
      <c r="B6" s="10"/>
      <c r="C6" s="10"/>
      <c r="D6" s="10"/>
      <c r="E6" s="10"/>
      <c r="F6" s="10"/>
      <c r="G6" s="10"/>
      <c r="H6" s="10"/>
      <c r="I6" s="19"/>
    </row>
    <row r="7" spans="1:9" ht="12.75" customHeight="1">
      <c r="A7" s="139"/>
      <c r="B7" s="205" t="s">
        <v>37</v>
      </c>
      <c r="C7" s="205"/>
      <c r="D7" s="205"/>
      <c r="E7" s="9"/>
      <c r="F7" s="9"/>
      <c r="G7" s="9"/>
      <c r="H7" s="19"/>
      <c r="I7" s="19"/>
    </row>
    <row r="8" spans="1:9" ht="12.75" customHeight="1">
      <c r="A8" s="139"/>
      <c r="B8" s="202" t="s">
        <v>92</v>
      </c>
      <c r="C8" s="202"/>
      <c r="D8" s="202"/>
      <c r="E8" s="202"/>
      <c r="F8" s="202"/>
      <c r="G8" s="21"/>
      <c r="H8" s="19"/>
      <c r="I8" s="19"/>
    </row>
    <row r="9" spans="1:9" ht="12.75" customHeight="1">
      <c r="A9" s="139"/>
      <c r="B9" s="201"/>
      <c r="C9" s="201"/>
      <c r="D9" s="20"/>
      <c r="E9" s="20"/>
      <c r="F9" s="12"/>
      <c r="G9" s="12"/>
      <c r="H9" s="12"/>
      <c r="I9" s="19"/>
    </row>
    <row r="10" spans="1:9" ht="12.75" customHeight="1">
      <c r="A10" s="139"/>
      <c r="B10" s="201"/>
      <c r="C10" s="201"/>
      <c r="D10" s="69" t="s">
        <v>12</v>
      </c>
      <c r="E10" s="69" t="s">
        <v>93</v>
      </c>
      <c r="F10" s="68" t="s">
        <v>9</v>
      </c>
      <c r="G10" s="12"/>
      <c r="H10" s="12"/>
      <c r="I10" s="19"/>
    </row>
    <row r="11" spans="1:9" ht="12.75" customHeight="1">
      <c r="A11" s="139"/>
      <c r="B11" s="204" t="s">
        <v>85</v>
      </c>
      <c r="C11" s="204"/>
      <c r="D11" s="71" t="s">
        <v>14</v>
      </c>
      <c r="E11" s="71" t="s">
        <v>94</v>
      </c>
      <c r="F11" s="71" t="s">
        <v>5</v>
      </c>
      <c r="G11" s="12"/>
      <c r="H11" s="12"/>
      <c r="I11" s="19"/>
    </row>
    <row r="12" spans="1:9" ht="12.75" customHeight="1">
      <c r="A12" s="139"/>
      <c r="B12" s="203" t="s">
        <v>16</v>
      </c>
      <c r="C12" s="203"/>
      <c r="D12" s="77"/>
      <c r="E12" s="78"/>
      <c r="F12" s="83"/>
      <c r="G12" s="12"/>
      <c r="H12" s="12"/>
      <c r="I12" s="19"/>
    </row>
    <row r="13" spans="1:9" ht="12.75" customHeight="1">
      <c r="A13" s="139"/>
      <c r="B13" s="201" t="s">
        <v>18</v>
      </c>
      <c r="C13" s="201"/>
      <c r="D13" s="77"/>
      <c r="E13" s="79"/>
      <c r="F13" s="81"/>
      <c r="G13" s="12"/>
      <c r="H13" s="12"/>
      <c r="I13" s="19"/>
    </row>
    <row r="14" spans="1:9" ht="12.75" customHeight="1">
      <c r="A14" s="139"/>
      <c r="B14" s="201" t="s">
        <v>17</v>
      </c>
      <c r="C14" s="201"/>
      <c r="D14" s="143"/>
      <c r="E14" s="80"/>
      <c r="F14" s="82"/>
      <c r="G14" s="12"/>
      <c r="H14" s="12"/>
      <c r="I14" s="19"/>
    </row>
    <row r="15" spans="1:9" ht="12.75" customHeight="1" thickBot="1">
      <c r="A15" s="139"/>
      <c r="B15" s="201" t="s">
        <v>91</v>
      </c>
      <c r="C15" s="201"/>
      <c r="D15" s="23"/>
      <c r="E15" s="76"/>
      <c r="F15" s="84"/>
      <c r="G15" s="12"/>
      <c r="H15" s="12"/>
      <c r="I15" s="19"/>
    </row>
    <row r="16" spans="1:9" ht="12.75" customHeight="1" thickTop="1">
      <c r="A16" s="139"/>
      <c r="B16" s="201"/>
      <c r="C16" s="201"/>
      <c r="D16" s="14"/>
      <c r="E16" s="27">
        <f>IF(E15="","",IF(E15=20000,"Correct!","Try again!"))</f>
      </c>
      <c r="F16" s="27">
        <f>IF(F15="","",IF(F15=960000,"Correct!","Try again!"))</f>
      </c>
      <c r="G16" s="12"/>
      <c r="H16" s="12"/>
      <c r="I16" s="19"/>
    </row>
    <row r="17" spans="1:9" ht="12.75" customHeight="1">
      <c r="A17" s="139"/>
      <c r="B17" s="201"/>
      <c r="C17" s="201"/>
      <c r="D17" s="14"/>
      <c r="E17" s="23"/>
      <c r="F17" s="23"/>
      <c r="G17" s="12"/>
      <c r="H17" s="12"/>
      <c r="I17" s="19"/>
    </row>
    <row r="18" spans="1:9" ht="12.75" customHeight="1">
      <c r="A18" s="139"/>
      <c r="B18" s="202" t="s">
        <v>95</v>
      </c>
      <c r="C18" s="202"/>
      <c r="D18" s="202"/>
      <c r="E18" s="202"/>
      <c r="F18" s="202"/>
      <c r="G18" s="12"/>
      <c r="H18" s="12"/>
      <c r="I18" s="19"/>
    </row>
    <row r="19" spans="1:9" ht="12.75" customHeight="1">
      <c r="A19" s="139"/>
      <c r="B19" s="201"/>
      <c r="C19" s="201"/>
      <c r="D19" s="12"/>
      <c r="E19" s="12"/>
      <c r="F19" s="24"/>
      <c r="G19" s="13"/>
      <c r="H19" s="12"/>
      <c r="I19" s="19"/>
    </row>
    <row r="20" spans="1:9" ht="12.75" customHeight="1">
      <c r="A20" s="139"/>
      <c r="B20" s="201"/>
      <c r="C20" s="201"/>
      <c r="D20" s="68" t="s">
        <v>21</v>
      </c>
      <c r="E20" s="68" t="s">
        <v>21</v>
      </c>
      <c r="F20" s="68" t="s">
        <v>9</v>
      </c>
      <c r="G20" s="68"/>
      <c r="H20" s="12"/>
      <c r="I20" s="19"/>
    </row>
    <row r="21" spans="1:9" ht="12.75" customHeight="1">
      <c r="A21" s="139"/>
      <c r="B21" s="204" t="s">
        <v>85</v>
      </c>
      <c r="C21" s="204"/>
      <c r="D21" s="71" t="s">
        <v>22</v>
      </c>
      <c r="E21" s="71" t="s">
        <v>23</v>
      </c>
      <c r="F21" s="71" t="s">
        <v>15</v>
      </c>
      <c r="G21" s="71" t="s">
        <v>2</v>
      </c>
      <c r="H21" s="12"/>
      <c r="I21" s="19"/>
    </row>
    <row r="22" spans="1:9" ht="12.75" customHeight="1">
      <c r="A22" s="139"/>
      <c r="B22" s="203" t="s">
        <v>16</v>
      </c>
      <c r="C22" s="203"/>
      <c r="D22" s="83"/>
      <c r="E22" s="87"/>
      <c r="F22" s="83"/>
      <c r="G22" s="88"/>
      <c r="H22" s="12"/>
      <c r="I22" s="19"/>
    </row>
    <row r="23" spans="1:9" ht="12.75" customHeight="1">
      <c r="A23" s="139"/>
      <c r="B23" s="201" t="s">
        <v>18</v>
      </c>
      <c r="C23" s="201"/>
      <c r="D23" s="81"/>
      <c r="E23" s="79"/>
      <c r="F23" s="81"/>
      <c r="G23" s="85"/>
      <c r="H23" s="12"/>
      <c r="I23" s="19"/>
    </row>
    <row r="24" spans="1:9" ht="12.75" customHeight="1">
      <c r="A24" s="139"/>
      <c r="B24" s="201" t="s">
        <v>17</v>
      </c>
      <c r="C24" s="201"/>
      <c r="D24" s="82"/>
      <c r="E24" s="80"/>
      <c r="F24" s="82"/>
      <c r="G24" s="86"/>
      <c r="H24" s="12"/>
      <c r="I24" s="19"/>
    </row>
    <row r="25" spans="1:9" ht="12.75" customHeight="1" thickBot="1">
      <c r="A25" s="139"/>
      <c r="B25" s="201" t="s">
        <v>24</v>
      </c>
      <c r="C25" s="201"/>
      <c r="D25" s="89"/>
      <c r="E25" s="90"/>
      <c r="F25" s="89"/>
      <c r="G25" s="84"/>
      <c r="H25" s="12"/>
      <c r="I25" s="19"/>
    </row>
    <row r="26" spans="1:9" ht="12.75" customHeight="1" thickTop="1">
      <c r="A26" s="139"/>
      <c r="B26" s="201"/>
      <c r="C26" s="201"/>
      <c r="D26" s="27">
        <f>IF(D25="","",IF(D25=1020000,"Correct!","Try again!"))</f>
      </c>
      <c r="E26" s="27">
        <f>IF(E25="","",IF(E25=147600,"Correct!","Try again!"))</f>
      </c>
      <c r="F26" s="27">
        <f>IF(F25="","",IF(F25=960000,"Correct!","Try again!"))</f>
      </c>
      <c r="G26" s="27">
        <f>IF(G25="","",IF(G25=2127600,"Correct!","Try again!"))</f>
      </c>
      <c r="H26" s="12"/>
      <c r="I26" s="19"/>
    </row>
    <row r="27" spans="1:9" ht="12.75" customHeight="1">
      <c r="A27" s="139"/>
      <c r="B27" s="201"/>
      <c r="C27" s="201"/>
      <c r="D27" s="27"/>
      <c r="E27" s="27"/>
      <c r="F27" s="27"/>
      <c r="G27" s="27"/>
      <c r="H27" s="12"/>
      <c r="I27" s="19"/>
    </row>
    <row r="28" spans="1:9" ht="12.75" customHeight="1">
      <c r="A28" s="139"/>
      <c r="B28" s="202" t="s">
        <v>96</v>
      </c>
      <c r="C28" s="202"/>
      <c r="D28" s="202"/>
      <c r="E28" s="202"/>
      <c r="F28" s="202"/>
      <c r="G28" s="23"/>
      <c r="H28" s="12"/>
      <c r="I28" s="19"/>
    </row>
    <row r="29" spans="1:9" ht="12.75" customHeight="1">
      <c r="A29" s="139"/>
      <c r="B29" s="201"/>
      <c r="C29" s="201"/>
      <c r="D29" s="12"/>
      <c r="E29" s="12"/>
      <c r="F29" s="12"/>
      <c r="G29" s="12"/>
      <c r="H29" s="12"/>
      <c r="I29" s="19"/>
    </row>
    <row r="30" spans="1:9" ht="12.75" customHeight="1">
      <c r="A30" s="139"/>
      <c r="B30" s="202" t="s">
        <v>11</v>
      </c>
      <c r="C30" s="202"/>
      <c r="D30" s="68" t="s">
        <v>2</v>
      </c>
      <c r="E30" s="68"/>
      <c r="F30" s="68" t="s">
        <v>25</v>
      </c>
      <c r="G30" s="12"/>
      <c r="H30" s="12"/>
      <c r="I30" s="19"/>
    </row>
    <row r="31" spans="1:9" ht="12.75" customHeight="1">
      <c r="A31" s="139"/>
      <c r="B31" s="204" t="s">
        <v>8</v>
      </c>
      <c r="C31" s="204"/>
      <c r="D31" s="71" t="s">
        <v>5</v>
      </c>
      <c r="E31" s="71" t="s">
        <v>19</v>
      </c>
      <c r="F31" s="71" t="s">
        <v>6</v>
      </c>
      <c r="G31" s="12"/>
      <c r="H31" s="12"/>
      <c r="I31" s="19"/>
    </row>
    <row r="32" spans="1:9" ht="12.75" customHeight="1">
      <c r="A32" s="139"/>
      <c r="B32" s="203" t="s">
        <v>16</v>
      </c>
      <c r="C32" s="203"/>
      <c r="D32" s="83"/>
      <c r="E32" s="78"/>
      <c r="F32" s="134"/>
      <c r="G32" s="145">
        <f>IF(F32="","",IF(F32=40.08,"«- Correct!","«- Try again!"))</f>
      </c>
      <c r="H32" s="12"/>
      <c r="I32" s="19"/>
    </row>
    <row r="33" spans="1:9" ht="12.75" customHeight="1">
      <c r="A33" s="139"/>
      <c r="B33" s="201" t="s">
        <v>18</v>
      </c>
      <c r="C33" s="201"/>
      <c r="D33" s="81"/>
      <c r="E33" s="79"/>
      <c r="F33" s="135"/>
      <c r="G33" s="145">
        <f>IF(F33="","",IF(F33=26.72,"«- Correct!","«- Try again!"))</f>
      </c>
      <c r="H33" s="12"/>
      <c r="I33" s="19"/>
    </row>
    <row r="34" spans="1:9" ht="12.75" customHeight="1">
      <c r="A34" s="139"/>
      <c r="B34" s="201" t="s">
        <v>17</v>
      </c>
      <c r="C34" s="201"/>
      <c r="D34" s="82"/>
      <c r="E34" s="91"/>
      <c r="F34" s="136"/>
      <c r="G34" s="144">
        <f>IF(F34="","",IF(AND(F34&gt;=23.14,F34&lt;=23.145),"«- Correct!","«- Try again!"))</f>
      </c>
      <c r="H34" s="12"/>
      <c r="I34" s="19"/>
    </row>
    <row r="35" spans="1:9" ht="12.75" customHeight="1" thickBot="1">
      <c r="A35" s="139"/>
      <c r="B35" s="201" t="s">
        <v>97</v>
      </c>
      <c r="C35" s="201"/>
      <c r="D35" s="92"/>
      <c r="E35" s="12"/>
      <c r="F35" s="12"/>
      <c r="G35" s="12"/>
      <c r="H35" s="12"/>
      <c r="I35" s="19"/>
    </row>
    <row r="36" spans="1:9" ht="12.75" customHeight="1" thickTop="1">
      <c r="A36" s="139"/>
      <c r="B36" s="201"/>
      <c r="C36" s="201"/>
      <c r="D36" s="27">
        <f>IF(D35="","",IF(D35=2127600,"Correct!","Try again!"))</f>
      </c>
      <c r="E36" s="12"/>
      <c r="F36" s="12"/>
      <c r="G36" s="12"/>
      <c r="H36" s="12"/>
      <c r="I36" s="19"/>
    </row>
    <row r="37" spans="1:9" ht="12.75" customHeight="1">
      <c r="A37" s="139"/>
      <c r="B37" s="141"/>
      <c r="C37" s="141"/>
      <c r="D37" s="27"/>
      <c r="E37" s="12"/>
      <c r="F37" s="12"/>
      <c r="G37" s="12"/>
      <c r="H37" s="12"/>
      <c r="I37" s="19"/>
    </row>
    <row r="38" spans="1:9" ht="12.75" customHeight="1">
      <c r="A38" s="139"/>
      <c r="B38" s="202" t="s">
        <v>143</v>
      </c>
      <c r="C38" s="202"/>
      <c r="D38" s="202"/>
      <c r="E38" s="202"/>
      <c r="F38" s="202"/>
      <c r="G38" s="12"/>
      <c r="H38" s="12"/>
      <c r="I38" s="19"/>
    </row>
    <row r="39" spans="1:9" ht="12.75" customHeight="1">
      <c r="A39" s="139"/>
      <c r="B39" s="201"/>
      <c r="C39" s="201"/>
      <c r="D39" s="24"/>
      <c r="E39" s="12"/>
      <c r="F39" s="12"/>
      <c r="G39" s="12"/>
      <c r="H39" s="12"/>
      <c r="I39" s="19"/>
    </row>
    <row r="40" spans="1:9" ht="12.75" customHeight="1">
      <c r="A40" s="139"/>
      <c r="B40" s="204"/>
      <c r="C40" s="204"/>
      <c r="D40" s="71" t="s">
        <v>6</v>
      </c>
      <c r="E40" s="71" t="s">
        <v>7</v>
      </c>
      <c r="F40" s="71" t="s">
        <v>8</v>
      </c>
      <c r="G40" s="71" t="s">
        <v>10</v>
      </c>
      <c r="H40" s="71" t="s">
        <v>2</v>
      </c>
      <c r="I40" s="12"/>
    </row>
    <row r="41" spans="1:9" ht="12.75" customHeight="1">
      <c r="A41" s="139"/>
      <c r="B41" s="203" t="s">
        <v>144</v>
      </c>
      <c r="C41" s="203"/>
      <c r="D41" s="162"/>
      <c r="E41" s="163"/>
      <c r="F41" s="161"/>
      <c r="G41" s="164"/>
      <c r="H41" s="165"/>
      <c r="I41" s="145"/>
    </row>
    <row r="42" spans="1:9" ht="12.75" customHeight="1">
      <c r="A42" s="139"/>
      <c r="B42" s="201" t="s">
        <v>145</v>
      </c>
      <c r="C42" s="201"/>
      <c r="D42" s="152" t="s">
        <v>131</v>
      </c>
      <c r="E42" s="153" t="s">
        <v>147</v>
      </c>
      <c r="F42" s="154" t="s">
        <v>148</v>
      </c>
      <c r="G42" s="170" t="s">
        <v>150</v>
      </c>
      <c r="H42" s="148"/>
      <c r="I42" s="145"/>
    </row>
    <row r="43" spans="1:9" ht="12.75" customHeight="1">
      <c r="A43" s="139"/>
      <c r="B43" s="201" t="s">
        <v>146</v>
      </c>
      <c r="C43" s="201"/>
      <c r="D43" s="149"/>
      <c r="E43" s="150"/>
      <c r="F43" s="146" t="s">
        <v>149</v>
      </c>
      <c r="G43" s="151"/>
      <c r="H43" s="148"/>
      <c r="I43" s="144"/>
    </row>
    <row r="44" spans="1:9" ht="12.75" customHeight="1">
      <c r="A44" s="139"/>
      <c r="B44" s="201" t="s">
        <v>14</v>
      </c>
      <c r="C44" s="201"/>
      <c r="D44" s="156"/>
      <c r="E44" s="155"/>
      <c r="F44" s="147" t="s">
        <v>149</v>
      </c>
      <c r="G44" s="158"/>
      <c r="H44" s="148"/>
      <c r="I44" s="19"/>
    </row>
    <row r="45" spans="1:9" ht="12.75" customHeight="1">
      <c r="A45" s="139"/>
      <c r="B45" s="201"/>
      <c r="C45" s="201"/>
      <c r="D45" s="157"/>
      <c r="E45" s="12"/>
      <c r="F45" s="12"/>
      <c r="G45" s="12"/>
      <c r="H45" s="12"/>
      <c r="I45" s="19"/>
    </row>
    <row r="46" spans="1:9" ht="12.75" customHeight="1">
      <c r="A46" s="139"/>
      <c r="B46" s="202" t="s">
        <v>98</v>
      </c>
      <c r="C46" s="202"/>
      <c r="D46" s="202"/>
      <c r="E46" s="202"/>
      <c r="F46" s="202"/>
      <c r="G46" s="12"/>
      <c r="H46" s="12"/>
      <c r="I46" s="19"/>
    </row>
    <row r="47" spans="1:9" ht="12.75" customHeight="1">
      <c r="A47" s="139"/>
      <c r="B47" s="201"/>
      <c r="C47" s="201"/>
      <c r="D47" s="71" t="s">
        <v>6</v>
      </c>
      <c r="E47" s="71" t="s">
        <v>7</v>
      </c>
      <c r="F47" s="71" t="s">
        <v>8</v>
      </c>
      <c r="G47" s="71" t="s">
        <v>10</v>
      </c>
      <c r="H47" s="71" t="s">
        <v>2</v>
      </c>
      <c r="I47" s="19"/>
    </row>
    <row r="48" spans="1:9" ht="12.75" customHeight="1">
      <c r="A48" s="139"/>
      <c r="B48" s="201" t="s">
        <v>13</v>
      </c>
      <c r="C48" s="201"/>
      <c r="D48" s="93"/>
      <c r="E48" s="94"/>
      <c r="F48" s="93"/>
      <c r="G48" s="95"/>
      <c r="H48" s="12"/>
      <c r="I48" s="19"/>
    </row>
    <row r="49" spans="1:9" ht="12.75" customHeight="1">
      <c r="A49" s="139"/>
      <c r="B49" s="201" t="s">
        <v>26</v>
      </c>
      <c r="C49" s="201"/>
      <c r="D49" s="159"/>
      <c r="E49" s="160"/>
      <c r="F49" s="42"/>
      <c r="G49" s="166"/>
      <c r="H49" s="12"/>
      <c r="I49" s="19"/>
    </row>
    <row r="50" spans="1:9" ht="12.75" customHeight="1" thickBot="1">
      <c r="A50" s="139"/>
      <c r="B50" s="201" t="s">
        <v>12</v>
      </c>
      <c r="C50" s="201"/>
      <c r="D50" s="96"/>
      <c r="E50" s="97"/>
      <c r="F50" s="96"/>
      <c r="G50" s="98"/>
      <c r="H50" s="98"/>
      <c r="I50" s="19"/>
    </row>
    <row r="51" spans="1:9" ht="12.75" customHeight="1" thickTop="1">
      <c r="A51" s="139"/>
      <c r="B51" s="201"/>
      <c r="C51" s="201"/>
      <c r="D51" s="27">
        <f>IF(D50="","",IF(D50=45000,"Correct!","Try again!"))</f>
      </c>
      <c r="E51" s="27">
        <f>IF(E50="","",IF(E50=12960,"Correct!","Try again!"))</f>
      </c>
      <c r="F51" s="27">
        <f>IF(F50="","",IF(F50=10560,"Correct!","Try again!"))</f>
      </c>
      <c r="G51" s="27">
        <f>IF(G50="","",IF(G50=60000,"Correct!","Try again!"))</f>
      </c>
      <c r="H51" s="27">
        <f>IF(H50="","",IF(H50=128520,"Correct!","Try again!"))</f>
      </c>
      <c r="I51" s="19"/>
    </row>
    <row r="52" spans="1:9" ht="12.75" customHeight="1">
      <c r="A52" s="139"/>
      <c r="B52" s="141"/>
      <c r="C52" s="141"/>
      <c r="D52" s="27"/>
      <c r="E52" s="27"/>
      <c r="F52" s="27"/>
      <c r="G52" s="27"/>
      <c r="H52" s="27"/>
      <c r="I52" s="19"/>
    </row>
    <row r="53" spans="1:9" ht="12.75" customHeight="1">
      <c r="A53" s="139"/>
      <c r="B53" s="202" t="s">
        <v>99</v>
      </c>
      <c r="C53" s="202"/>
      <c r="D53" s="202"/>
      <c r="E53" s="202"/>
      <c r="F53" s="202"/>
      <c r="G53" s="12"/>
      <c r="H53" s="12"/>
      <c r="I53" s="19"/>
    </row>
    <row r="54" spans="1:9" ht="12.75" customHeight="1">
      <c r="A54" s="139"/>
      <c r="B54" s="201"/>
      <c r="C54" s="201"/>
      <c r="D54" s="71" t="s">
        <v>6</v>
      </c>
      <c r="E54" s="71" t="s">
        <v>7</v>
      </c>
      <c r="F54" s="71" t="s">
        <v>8</v>
      </c>
      <c r="G54" s="71" t="s">
        <v>10</v>
      </c>
      <c r="H54" s="71" t="s">
        <v>2</v>
      </c>
      <c r="I54" s="19"/>
    </row>
    <row r="55" spans="1:9" ht="12.75" customHeight="1">
      <c r="A55" s="139"/>
      <c r="B55" s="201" t="s">
        <v>13</v>
      </c>
      <c r="C55" s="201"/>
      <c r="D55" s="93"/>
      <c r="E55" s="94"/>
      <c r="F55" s="168"/>
      <c r="G55" s="95"/>
      <c r="H55" s="12"/>
      <c r="I55" s="19"/>
    </row>
    <row r="56" spans="1:9" ht="12.75" customHeight="1">
      <c r="A56" s="139"/>
      <c r="B56" s="201" t="s">
        <v>26</v>
      </c>
      <c r="C56" s="201"/>
      <c r="D56" s="159"/>
      <c r="E56" s="160"/>
      <c r="F56" s="169"/>
      <c r="G56" s="166"/>
      <c r="H56" s="12"/>
      <c r="I56" s="19"/>
    </row>
    <row r="57" spans="1:9" ht="12.75" customHeight="1" thickBot="1">
      <c r="A57" s="139"/>
      <c r="B57" s="201" t="s">
        <v>12</v>
      </c>
      <c r="C57" s="201"/>
      <c r="D57" s="96"/>
      <c r="E57" s="97"/>
      <c r="F57" s="96"/>
      <c r="G57" s="98"/>
      <c r="H57" s="98"/>
      <c r="I57" s="19"/>
    </row>
    <row r="58" spans="1:9" ht="12.75" customHeight="1" thickTop="1">
      <c r="A58" s="139"/>
      <c r="B58" s="201"/>
      <c r="C58" s="201"/>
      <c r="D58" s="27">
        <f>IF(D57="","",IF(D57=202500,"Correct!","Try again!"))</f>
      </c>
      <c r="E58" s="27">
        <f>IF(E57="","",IF(E57=129600,"Correct!","Try again!"))</f>
      </c>
      <c r="F58" s="27">
        <f>IF(F57="","",IF(F57=21120,"Correct!","Try again!"))</f>
      </c>
      <c r="G58" s="27">
        <f>IF(G57="","",IF(G57=150000,"Correct!","Try again!"))</f>
      </c>
      <c r="H58" s="27">
        <f>IF(H57="","",IF(H57=503220,"Correct!","Try again!"))</f>
      </c>
      <c r="I58" s="19"/>
    </row>
    <row r="59" spans="1:9" ht="12.75" customHeight="1">
      <c r="A59" s="139"/>
      <c r="B59" s="141"/>
      <c r="C59" s="141"/>
      <c r="D59" s="27"/>
      <c r="E59" s="27"/>
      <c r="F59" s="27"/>
      <c r="G59" s="27"/>
      <c r="H59" s="27"/>
      <c r="I59" s="19"/>
    </row>
    <row r="60" spans="1:9" ht="12.75" customHeight="1">
      <c r="A60" s="139"/>
      <c r="B60" s="202" t="s">
        <v>100</v>
      </c>
      <c r="C60" s="202"/>
      <c r="D60" s="202"/>
      <c r="E60" s="202"/>
      <c r="F60" s="202"/>
      <c r="G60" s="12"/>
      <c r="H60" s="12"/>
      <c r="I60" s="19"/>
    </row>
    <row r="61" spans="1:9" ht="12.75" customHeight="1">
      <c r="A61" s="139"/>
      <c r="B61" s="201"/>
      <c r="C61" s="201"/>
      <c r="D61" s="71" t="s">
        <v>6</v>
      </c>
      <c r="E61" s="71" t="s">
        <v>7</v>
      </c>
      <c r="F61" s="71" t="s">
        <v>8</v>
      </c>
      <c r="G61" s="71" t="s">
        <v>10</v>
      </c>
      <c r="H61" s="71" t="s">
        <v>2</v>
      </c>
      <c r="I61" s="19"/>
    </row>
    <row r="62" spans="1:9" ht="12.75" customHeight="1">
      <c r="A62" s="139"/>
      <c r="B62" s="201" t="s">
        <v>13</v>
      </c>
      <c r="C62" s="201"/>
      <c r="D62" s="93"/>
      <c r="E62" s="94"/>
      <c r="F62" s="167"/>
      <c r="G62" s="95"/>
      <c r="H62" s="12"/>
      <c r="I62" s="19"/>
    </row>
    <row r="63" spans="1:9" ht="12.75" customHeight="1">
      <c r="A63" s="139"/>
      <c r="B63" s="201" t="s">
        <v>26</v>
      </c>
      <c r="C63" s="201"/>
      <c r="D63" s="159"/>
      <c r="E63" s="160"/>
      <c r="F63" s="42"/>
      <c r="G63" s="166"/>
      <c r="H63" s="12"/>
      <c r="I63" s="19"/>
    </row>
    <row r="64" spans="1:9" ht="12.75" customHeight="1" thickBot="1">
      <c r="A64" s="139"/>
      <c r="B64" s="201" t="s">
        <v>12</v>
      </c>
      <c r="C64" s="201"/>
      <c r="D64" s="96"/>
      <c r="E64" s="97"/>
      <c r="F64" s="96"/>
      <c r="G64" s="98"/>
      <c r="H64" s="98"/>
      <c r="I64" s="19"/>
    </row>
    <row r="65" spans="1:9" ht="12.75" customHeight="1" thickTop="1">
      <c r="A65" s="139"/>
      <c r="B65" s="201"/>
      <c r="C65" s="201"/>
      <c r="D65" s="27">
        <f>IF(D64="","",IF(D64=112500,"Correct!","Try again!"))</f>
      </c>
      <c r="E65" s="27">
        <f>IF(E64="","",IF(E64=51840,"Correct!","Try again!"))</f>
      </c>
      <c r="F65" s="27">
        <f>IF(F64="","",IF(F64=73920,"Correct!","Try again!"))</f>
      </c>
      <c r="G65" s="27">
        <f>IF(G64="","",IF(G64=90000,"Correct!","Try again!"))</f>
      </c>
      <c r="H65" s="27">
        <f>IF(H64="","",IF(H64=328260,"Correct!","Try again!"))</f>
      </c>
      <c r="I65" s="19"/>
    </row>
    <row r="66" spans="1:9" ht="12.75" customHeight="1">
      <c r="A66" s="139"/>
      <c r="B66" s="201"/>
      <c r="C66" s="201"/>
      <c r="D66" s="12"/>
      <c r="E66" s="12"/>
      <c r="F66" s="12"/>
      <c r="G66" s="12"/>
      <c r="H66" s="19"/>
      <c r="I66" s="19"/>
    </row>
    <row r="67" spans="1:9" ht="12.75" customHeight="1">
      <c r="A67" s="139"/>
      <c r="B67" s="202" t="s">
        <v>101</v>
      </c>
      <c r="C67" s="202"/>
      <c r="D67" s="202"/>
      <c r="E67" s="202"/>
      <c r="F67" s="202"/>
      <c r="G67" s="12"/>
      <c r="H67" s="19"/>
      <c r="I67" s="19"/>
    </row>
    <row r="68" spans="1:9" ht="12.75" customHeight="1">
      <c r="A68" s="139"/>
      <c r="B68" s="201"/>
      <c r="C68" s="201"/>
      <c r="D68" s="12"/>
      <c r="E68" s="12"/>
      <c r="F68" s="12"/>
      <c r="G68" s="12"/>
      <c r="H68" s="19"/>
      <c r="I68" s="19"/>
    </row>
    <row r="69" spans="1:9" ht="12.75" customHeight="1">
      <c r="A69" s="139"/>
      <c r="B69" s="201"/>
      <c r="C69" s="201"/>
      <c r="D69" s="68" t="s">
        <v>21</v>
      </c>
      <c r="E69" s="68" t="s">
        <v>21</v>
      </c>
      <c r="F69" s="68" t="s">
        <v>9</v>
      </c>
      <c r="G69" s="68"/>
      <c r="H69" s="19"/>
      <c r="I69" s="19"/>
    </row>
    <row r="70" spans="1:9" ht="12.75" customHeight="1">
      <c r="A70" s="139"/>
      <c r="B70" s="204" t="s">
        <v>85</v>
      </c>
      <c r="C70" s="204"/>
      <c r="D70" s="71" t="s">
        <v>22</v>
      </c>
      <c r="E70" s="71" t="s">
        <v>23</v>
      </c>
      <c r="F70" s="71" t="s">
        <v>15</v>
      </c>
      <c r="G70" s="71" t="s">
        <v>2</v>
      </c>
      <c r="H70" s="19"/>
      <c r="I70" s="19"/>
    </row>
    <row r="71" spans="1:9" ht="12.75" customHeight="1">
      <c r="A71" s="139"/>
      <c r="B71" s="203" t="s">
        <v>16</v>
      </c>
      <c r="C71" s="203"/>
      <c r="D71" s="83"/>
      <c r="E71" s="87"/>
      <c r="F71" s="83"/>
      <c r="G71" s="88"/>
      <c r="H71" s="19"/>
      <c r="I71" s="19"/>
    </row>
    <row r="72" spans="1:9" ht="12.75" customHeight="1">
      <c r="A72" s="139"/>
      <c r="B72" s="201" t="s">
        <v>18</v>
      </c>
      <c r="C72" s="201"/>
      <c r="D72" s="81"/>
      <c r="E72" s="79"/>
      <c r="F72" s="81"/>
      <c r="G72" s="85"/>
      <c r="H72" s="19"/>
      <c r="I72" s="19"/>
    </row>
    <row r="73" spans="1:9" ht="12.75" customHeight="1">
      <c r="A73" s="139"/>
      <c r="B73" s="201" t="s">
        <v>17</v>
      </c>
      <c r="C73" s="201"/>
      <c r="D73" s="82"/>
      <c r="E73" s="80"/>
      <c r="F73" s="82"/>
      <c r="G73" s="86"/>
      <c r="H73" s="19"/>
      <c r="I73" s="19"/>
    </row>
    <row r="74" spans="1:9" ht="12.75" customHeight="1" thickBot="1">
      <c r="A74" s="139"/>
      <c r="B74" s="201" t="s">
        <v>24</v>
      </c>
      <c r="C74" s="201"/>
      <c r="D74" s="89"/>
      <c r="E74" s="90"/>
      <c r="F74" s="89"/>
      <c r="G74" s="84"/>
      <c r="H74" s="19"/>
      <c r="I74" s="19"/>
    </row>
    <row r="75" spans="1:9" ht="12.75" customHeight="1" thickTop="1">
      <c r="A75" s="139"/>
      <c r="B75" s="201"/>
      <c r="C75" s="201"/>
      <c r="D75" s="27">
        <f>IF(D74="","",IF(D74=1020000,"Correct!","Try again!"))</f>
      </c>
      <c r="E75" s="27">
        <f>IF(E74="","",IF(E74=147600,"Correct!","Try again!"))</f>
      </c>
      <c r="F75" s="27">
        <f>IF(F74="","",IF(F74=960000,"Correct!","Try again!"))</f>
      </c>
      <c r="G75" s="27">
        <f>IF(G74="","",IF(G74=2127600,"Correct!","Try again!"))</f>
      </c>
      <c r="H75" s="19"/>
      <c r="I75" s="19"/>
    </row>
    <row r="76" spans="1:9" ht="12.75" customHeight="1">
      <c r="A76" s="139"/>
      <c r="B76" s="201"/>
      <c r="C76" s="201"/>
      <c r="D76" s="23"/>
      <c r="E76" s="23" t="s">
        <v>104</v>
      </c>
      <c r="F76" s="23"/>
      <c r="G76" s="23"/>
      <c r="H76" s="19"/>
      <c r="I76" s="19"/>
    </row>
    <row r="77" spans="1:49" s="6" customFormat="1" ht="12.75" customHeight="1">
      <c r="A77" s="139"/>
      <c r="B77" s="202" t="s">
        <v>102</v>
      </c>
      <c r="C77" s="202"/>
      <c r="D77" s="202"/>
      <c r="E77" s="202"/>
      <c r="F77" s="202"/>
      <c r="G77" s="26"/>
      <c r="H77" s="25"/>
      <c r="I77" s="1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9" ht="12.75" customHeight="1">
      <c r="A78" s="139"/>
      <c r="B78" s="206"/>
      <c r="C78" s="206"/>
      <c r="D78" s="12"/>
      <c r="E78" s="12"/>
      <c r="F78" s="12"/>
      <c r="G78" s="12"/>
      <c r="H78" s="19"/>
      <c r="I78" s="19"/>
    </row>
    <row r="79" spans="1:9" ht="12.75" customHeight="1">
      <c r="A79" s="139"/>
      <c r="B79" s="204" t="s">
        <v>85</v>
      </c>
      <c r="C79" s="204"/>
      <c r="D79" s="71" t="s">
        <v>20</v>
      </c>
      <c r="E79" s="71" t="s">
        <v>19</v>
      </c>
      <c r="F79" s="71" t="s">
        <v>103</v>
      </c>
      <c r="G79" s="12"/>
      <c r="H79" s="19"/>
      <c r="I79" s="19"/>
    </row>
    <row r="80" spans="1:9" ht="12.75" customHeight="1">
      <c r="A80" s="139"/>
      <c r="B80" s="203" t="s">
        <v>16</v>
      </c>
      <c r="C80" s="203"/>
      <c r="D80" s="83"/>
      <c r="E80" s="78"/>
      <c r="F80" s="134"/>
      <c r="G80" s="144">
        <f>IF(F80="","",IF(AND(F80&gt;=29.445,F80&lt;=29.5),"«- Correct!","«- Try again!"))</f>
      </c>
      <c r="H80" s="19"/>
      <c r="I80" s="19"/>
    </row>
    <row r="81" spans="1:9" ht="12.75" customHeight="1">
      <c r="A81" s="139"/>
      <c r="B81" s="201" t="s">
        <v>18</v>
      </c>
      <c r="C81" s="201"/>
      <c r="D81" s="81"/>
      <c r="E81" s="79"/>
      <c r="F81" s="135"/>
      <c r="G81" s="144">
        <f>IF(F81="","",IF(AND(F81&gt;=25.1,F81&lt;=25.15),"«- Correct!","«- Try again!"))</f>
      </c>
      <c r="H81" s="19"/>
      <c r="I81" s="19"/>
    </row>
    <row r="82" spans="1:9" ht="12.75" customHeight="1">
      <c r="A82" s="139"/>
      <c r="B82" s="201" t="s">
        <v>17</v>
      </c>
      <c r="C82" s="201"/>
      <c r="D82" s="82"/>
      <c r="E82" s="91"/>
      <c r="F82" s="136"/>
      <c r="G82" s="144">
        <f>IF(F82="","",IF(AND(F82&gt;=39.73,F82&lt;=39.735),"«- Correct!","«- Try again!"))</f>
      </c>
      <c r="H82" s="19"/>
      <c r="I82" s="19"/>
    </row>
    <row r="83" spans="1:9" ht="12.75" customHeight="1" thickBot="1">
      <c r="A83" s="139"/>
      <c r="B83" s="201" t="s">
        <v>97</v>
      </c>
      <c r="C83" s="201"/>
      <c r="D83" s="92">
        <f>SUM(D80:D82)</f>
        <v>0</v>
      </c>
      <c r="E83" s="12"/>
      <c r="F83" s="12"/>
      <c r="G83" s="12"/>
      <c r="H83" s="19"/>
      <c r="I83" s="19"/>
    </row>
    <row r="84" spans="1:9" ht="12.75" customHeight="1" thickTop="1">
      <c r="A84" s="139"/>
      <c r="B84" s="12"/>
      <c r="C84" s="12"/>
      <c r="D84" s="27" t="str">
        <f>IF(D83="","",IF(D83=2127600,"Correct!","Try again!"))</f>
        <v>Try again!</v>
      </c>
      <c r="E84" s="12"/>
      <c r="F84" s="12"/>
      <c r="G84" s="12"/>
      <c r="H84" s="12"/>
      <c r="I84" s="19"/>
    </row>
  </sheetData>
  <sheetProtection password="C690" sheet="1" objects="1" scenarios="1" selectLockedCells="1"/>
  <mergeCells count="78">
    <mergeCell ref="B45:C45"/>
    <mergeCell ref="B83:C83"/>
    <mergeCell ref="B78:C78"/>
    <mergeCell ref="B80:C80"/>
    <mergeCell ref="B79:C79"/>
    <mergeCell ref="B73:C73"/>
    <mergeCell ref="B74:C74"/>
    <mergeCell ref="B75:C75"/>
    <mergeCell ref="B76:C76"/>
    <mergeCell ref="B81:C81"/>
    <mergeCell ref="B82:C82"/>
    <mergeCell ref="B57:C57"/>
    <mergeCell ref="B58:C58"/>
    <mergeCell ref="B61:C61"/>
    <mergeCell ref="B62:C62"/>
    <mergeCell ref="B66:C66"/>
    <mergeCell ref="B60:F60"/>
    <mergeCell ref="B77:F77"/>
    <mergeCell ref="B50:C50"/>
    <mergeCell ref="B51:C51"/>
    <mergeCell ref="B54:C54"/>
    <mergeCell ref="B55:C55"/>
    <mergeCell ref="B56:C56"/>
    <mergeCell ref="B53:F53"/>
    <mergeCell ref="B30:C30"/>
    <mergeCell ref="B39:C39"/>
    <mergeCell ref="B47:C47"/>
    <mergeCell ref="B48:C48"/>
    <mergeCell ref="B49:C4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2:C32"/>
    <mergeCell ref="B31:C31"/>
    <mergeCell ref="B9:C9"/>
    <mergeCell ref="B10:C10"/>
    <mergeCell ref="B13:C13"/>
    <mergeCell ref="B7:D7"/>
    <mergeCell ref="B23:C23"/>
    <mergeCell ref="B24:C24"/>
    <mergeCell ref="B21:C21"/>
    <mergeCell ref="B22:C22"/>
    <mergeCell ref="B63:C63"/>
    <mergeCell ref="B64:C64"/>
    <mergeCell ref="B68:C68"/>
    <mergeCell ref="B69:C69"/>
    <mergeCell ref="B12:C12"/>
    <mergeCell ref="B11:C11"/>
    <mergeCell ref="B25:C25"/>
    <mergeCell ref="B26:C26"/>
    <mergeCell ref="B27:C27"/>
    <mergeCell ref="B29:C29"/>
    <mergeCell ref="B72:C72"/>
    <mergeCell ref="B14:C14"/>
    <mergeCell ref="B15:C15"/>
    <mergeCell ref="B16:C16"/>
    <mergeCell ref="B17:C17"/>
    <mergeCell ref="B19:C19"/>
    <mergeCell ref="B20:C20"/>
    <mergeCell ref="B67:F67"/>
    <mergeCell ref="B71:C71"/>
    <mergeCell ref="B70:C70"/>
    <mergeCell ref="B5:H5"/>
    <mergeCell ref="C1:D1"/>
    <mergeCell ref="C2:D2"/>
    <mergeCell ref="C3:D3"/>
    <mergeCell ref="B65:C65"/>
    <mergeCell ref="B8:F8"/>
    <mergeCell ref="B18:F18"/>
    <mergeCell ref="B28:F28"/>
    <mergeCell ref="B38:F38"/>
    <mergeCell ref="B46:F46"/>
  </mergeCells>
  <printOptions horizontalCentered="1"/>
  <pageMargins left="0.25" right="0.25" top="0.35" bottom="0.31" header="0.42" footer="0.38"/>
  <pageSetup horizontalDpi="300" verticalDpi="300" orientation="portrait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8" width="13.7109375" style="0" customWidth="1"/>
    <col min="9" max="11" width="12.7109375" style="0" customWidth="1"/>
    <col min="12" max="12" width="2.7109375" style="0" customWidth="1"/>
    <col min="13" max="24" width="12.7109375" style="0" customWidth="1"/>
  </cols>
  <sheetData>
    <row r="1" spans="1:10" ht="12.75">
      <c r="A1" s="207" t="s">
        <v>140</v>
      </c>
      <c r="B1" s="208"/>
      <c r="C1" s="208"/>
      <c r="D1" s="18"/>
      <c r="J1" s="5"/>
    </row>
    <row r="2" spans="5:10" ht="12.75">
      <c r="E2" s="5"/>
      <c r="F2" s="5"/>
      <c r="G2" s="5"/>
      <c r="H2" s="5"/>
      <c r="I2" s="5"/>
      <c r="J2" s="5"/>
    </row>
    <row r="3" spans="1:12" ht="12.75">
      <c r="A3" s="139"/>
      <c r="B3" s="198" t="s">
        <v>139</v>
      </c>
      <c r="C3" s="198"/>
      <c r="D3" s="198"/>
      <c r="E3" s="198"/>
      <c r="F3" s="198"/>
      <c r="G3" s="198"/>
      <c r="H3" s="198"/>
      <c r="I3" s="198"/>
      <c r="J3" s="198"/>
      <c r="K3" s="198"/>
      <c r="L3" s="12"/>
    </row>
    <row r="4" spans="1:12" ht="12.75">
      <c r="A4" s="139"/>
      <c r="B4" s="211"/>
      <c r="C4" s="211"/>
      <c r="D4" s="10"/>
      <c r="E4" s="10"/>
      <c r="F4" s="10"/>
      <c r="G4" s="10"/>
      <c r="H4" s="10"/>
      <c r="I4" s="10"/>
      <c r="J4" s="10"/>
      <c r="K4" s="10"/>
      <c r="L4" s="12"/>
    </row>
    <row r="5" spans="1:12" ht="12.75">
      <c r="A5" s="139"/>
      <c r="B5" s="205"/>
      <c r="C5" s="205"/>
      <c r="D5" s="72" t="s">
        <v>2</v>
      </c>
      <c r="E5" s="72"/>
      <c r="F5" s="72"/>
      <c r="G5" s="72"/>
      <c r="H5" s="72"/>
      <c r="I5" s="11"/>
      <c r="J5" s="12"/>
      <c r="K5" s="12"/>
      <c r="L5" s="12"/>
    </row>
    <row r="6" spans="1:12" ht="12.75">
      <c r="A6" s="139"/>
      <c r="B6" s="202"/>
      <c r="C6" s="202"/>
      <c r="D6" s="68" t="s">
        <v>3</v>
      </c>
      <c r="E6" s="68"/>
      <c r="F6" s="68"/>
      <c r="G6" s="68"/>
      <c r="H6" s="68"/>
      <c r="I6" s="12"/>
      <c r="J6" s="12"/>
      <c r="K6" s="12"/>
      <c r="L6" s="12"/>
    </row>
    <row r="7" spans="1:12" ht="12.75">
      <c r="A7" s="139"/>
      <c r="B7" s="204" t="s">
        <v>4</v>
      </c>
      <c r="C7" s="204"/>
      <c r="D7" s="71" t="s">
        <v>5</v>
      </c>
      <c r="E7" s="204" t="s">
        <v>133</v>
      </c>
      <c r="F7" s="204"/>
      <c r="G7" s="204"/>
      <c r="H7" s="204"/>
      <c r="I7" s="204" t="s">
        <v>40</v>
      </c>
      <c r="J7" s="204"/>
      <c r="K7" s="204"/>
      <c r="L7" s="12"/>
    </row>
    <row r="8" spans="1:12" ht="12.75">
      <c r="A8" s="139"/>
      <c r="B8" s="203" t="s">
        <v>6</v>
      </c>
      <c r="C8" s="203"/>
      <c r="D8" s="99">
        <v>360000</v>
      </c>
      <c r="E8" s="203" t="s">
        <v>128</v>
      </c>
      <c r="F8" s="203"/>
      <c r="G8" s="203"/>
      <c r="H8" s="203"/>
      <c r="I8" s="203" t="s">
        <v>131</v>
      </c>
      <c r="J8" s="203"/>
      <c r="K8" s="203"/>
      <c r="L8" s="12"/>
    </row>
    <row r="9" spans="1:12" ht="12.75">
      <c r="A9" s="139"/>
      <c r="B9" s="206"/>
      <c r="C9" s="206"/>
      <c r="D9" s="99"/>
      <c r="E9" s="206" t="s">
        <v>129</v>
      </c>
      <c r="F9" s="206"/>
      <c r="G9" s="206"/>
      <c r="H9" s="206"/>
      <c r="I9" s="206"/>
      <c r="J9" s="206"/>
      <c r="K9" s="206"/>
      <c r="L9" s="12"/>
    </row>
    <row r="10" spans="1:12" ht="12.75">
      <c r="A10" s="139"/>
      <c r="B10" s="206" t="s">
        <v>7</v>
      </c>
      <c r="C10" s="206"/>
      <c r="D10" s="131">
        <v>194400</v>
      </c>
      <c r="E10" s="206" t="s">
        <v>126</v>
      </c>
      <c r="F10" s="206"/>
      <c r="G10" s="206"/>
      <c r="H10" s="206"/>
      <c r="I10" s="206" t="s">
        <v>120</v>
      </c>
      <c r="J10" s="206"/>
      <c r="K10" s="206"/>
      <c r="L10" s="12"/>
    </row>
    <row r="11" spans="1:12" ht="12.75">
      <c r="A11" s="139"/>
      <c r="B11" s="206"/>
      <c r="C11" s="206"/>
      <c r="D11" s="131"/>
      <c r="E11" s="206" t="s">
        <v>127</v>
      </c>
      <c r="F11" s="206"/>
      <c r="G11" s="206"/>
      <c r="H11" s="206"/>
      <c r="I11" s="206"/>
      <c r="J11" s="206"/>
      <c r="K11" s="206"/>
      <c r="L11" s="12"/>
    </row>
    <row r="12" spans="1:12" ht="12.75">
      <c r="A12" s="139"/>
      <c r="B12" s="206" t="s">
        <v>8</v>
      </c>
      <c r="C12" s="206"/>
      <c r="D12" s="131">
        <v>105600</v>
      </c>
      <c r="E12" s="210" t="s">
        <v>130</v>
      </c>
      <c r="F12" s="210"/>
      <c r="G12" s="210"/>
      <c r="H12" s="210"/>
      <c r="I12" s="206" t="s">
        <v>132</v>
      </c>
      <c r="J12" s="206"/>
      <c r="K12" s="206"/>
      <c r="L12" s="12"/>
    </row>
    <row r="13" spans="1:12" ht="12.75">
      <c r="A13" s="139"/>
      <c r="B13" s="206" t="s">
        <v>10</v>
      </c>
      <c r="C13" s="206"/>
      <c r="D13" s="131">
        <v>300000</v>
      </c>
      <c r="E13" s="210" t="s">
        <v>142</v>
      </c>
      <c r="F13" s="210"/>
      <c r="G13" s="210"/>
      <c r="H13" s="210"/>
      <c r="I13" s="206" t="s">
        <v>30</v>
      </c>
      <c r="J13" s="206"/>
      <c r="K13" s="206"/>
      <c r="L13" s="12"/>
    </row>
    <row r="14" spans="1:12" ht="12.75">
      <c r="A14" s="139"/>
      <c r="B14" s="206"/>
      <c r="C14" s="206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39"/>
      <c r="B15" s="206"/>
      <c r="C15" s="206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>
      <c r="A16" s="139"/>
      <c r="B16" s="209"/>
      <c r="C16" s="209"/>
      <c r="D16" s="15"/>
      <c r="E16" s="71" t="s">
        <v>16</v>
      </c>
      <c r="F16" s="71" t="s">
        <v>18</v>
      </c>
      <c r="G16" s="71" t="s">
        <v>17</v>
      </c>
      <c r="H16" s="71" t="s">
        <v>2</v>
      </c>
      <c r="I16" s="132"/>
      <c r="J16" s="132"/>
      <c r="K16" s="132"/>
      <c r="L16" s="12"/>
    </row>
    <row r="17" spans="1:12" ht="12.75">
      <c r="A17" s="139"/>
      <c r="B17" s="206" t="s">
        <v>27</v>
      </c>
      <c r="C17" s="206"/>
      <c r="D17" s="206"/>
      <c r="E17" s="16">
        <v>18</v>
      </c>
      <c r="F17" s="16">
        <v>12</v>
      </c>
      <c r="G17" s="16">
        <v>15</v>
      </c>
      <c r="H17" s="12"/>
      <c r="I17" s="16"/>
      <c r="J17" s="16"/>
      <c r="K17" s="16"/>
      <c r="L17" s="12"/>
    </row>
    <row r="18" spans="1:12" ht="12.75">
      <c r="A18" s="139"/>
      <c r="B18" s="206" t="s">
        <v>28</v>
      </c>
      <c r="C18" s="206"/>
      <c r="D18" s="206"/>
      <c r="E18" s="16">
        <v>7.2</v>
      </c>
      <c r="F18" s="16">
        <v>7.2</v>
      </c>
      <c r="G18" s="16">
        <v>9</v>
      </c>
      <c r="H18" s="12"/>
      <c r="I18" s="16"/>
      <c r="J18" s="16"/>
      <c r="K18" s="16"/>
      <c r="L18" s="12"/>
    </row>
    <row r="19" spans="1:12" ht="12.75">
      <c r="A19" s="139"/>
      <c r="B19" s="206" t="s">
        <v>118</v>
      </c>
      <c r="C19" s="206"/>
      <c r="D19" s="206"/>
      <c r="E19" s="100">
        <v>6000</v>
      </c>
      <c r="F19" s="100">
        <v>12000</v>
      </c>
      <c r="G19" s="100">
        <v>2000</v>
      </c>
      <c r="H19" s="100">
        <f aca="true" t="shared" si="0" ref="H19:H24">SUM(E19:G19)</f>
        <v>20000</v>
      </c>
      <c r="I19" s="100"/>
      <c r="J19" s="100"/>
      <c r="K19" s="100"/>
      <c r="L19" s="12"/>
    </row>
    <row r="20" spans="1:12" ht="12.75">
      <c r="A20" s="139"/>
      <c r="B20" s="206" t="s">
        <v>119</v>
      </c>
      <c r="C20" s="206"/>
      <c r="D20" s="206"/>
      <c r="E20" s="100">
        <v>10000</v>
      </c>
      <c r="F20" s="100">
        <v>45000</v>
      </c>
      <c r="G20" s="100">
        <v>25000</v>
      </c>
      <c r="H20" s="100">
        <f t="shared" si="0"/>
        <v>80000</v>
      </c>
      <c r="I20" s="100"/>
      <c r="J20" s="100"/>
      <c r="K20" s="100"/>
      <c r="L20" s="12"/>
    </row>
    <row r="21" spans="1:12" ht="12.75">
      <c r="A21" s="139"/>
      <c r="B21" s="206" t="s">
        <v>120</v>
      </c>
      <c r="C21" s="206"/>
      <c r="D21" s="206"/>
      <c r="E21" s="100">
        <v>200</v>
      </c>
      <c r="F21" s="100">
        <v>2000</v>
      </c>
      <c r="G21" s="100">
        <v>800</v>
      </c>
      <c r="H21" s="100">
        <f t="shared" si="0"/>
        <v>3000</v>
      </c>
      <c r="I21" s="100"/>
      <c r="J21" s="100"/>
      <c r="K21" s="100"/>
      <c r="L21" s="12"/>
    </row>
    <row r="22" spans="1:12" ht="12.75">
      <c r="A22" s="139"/>
      <c r="B22" s="206" t="s">
        <v>29</v>
      </c>
      <c r="C22" s="206"/>
      <c r="D22" s="206"/>
      <c r="E22" s="17">
        <v>0.1</v>
      </c>
      <c r="F22" s="17">
        <v>0.2</v>
      </c>
      <c r="G22" s="17">
        <v>0.7</v>
      </c>
      <c r="H22" s="133">
        <f t="shared" si="0"/>
        <v>1</v>
      </c>
      <c r="I22" s="17"/>
      <c r="J22" s="17"/>
      <c r="K22" s="17"/>
      <c r="L22" s="12"/>
    </row>
    <row r="23" spans="1:12" ht="12.75">
      <c r="A23" s="139"/>
      <c r="B23" s="206" t="s">
        <v>121</v>
      </c>
      <c r="C23" s="206"/>
      <c r="D23" s="206"/>
      <c r="E23" s="100">
        <v>15000</v>
      </c>
      <c r="F23" s="100">
        <v>45000</v>
      </c>
      <c r="G23" s="100">
        <v>14000</v>
      </c>
      <c r="H23" s="100">
        <f t="shared" si="0"/>
        <v>74000</v>
      </c>
      <c r="I23" s="100"/>
      <c r="J23" s="100"/>
      <c r="K23" s="100"/>
      <c r="L23" s="12"/>
    </row>
    <row r="24" spans="1:12" ht="12.75">
      <c r="A24" s="139"/>
      <c r="B24" s="206" t="s">
        <v>30</v>
      </c>
      <c r="C24" s="206"/>
      <c r="D24" s="206"/>
      <c r="E24" s="100">
        <v>20000</v>
      </c>
      <c r="F24" s="100">
        <v>50000</v>
      </c>
      <c r="G24" s="100">
        <v>30000</v>
      </c>
      <c r="H24" s="100">
        <f t="shared" si="0"/>
        <v>100000</v>
      </c>
      <c r="I24" s="100"/>
      <c r="J24" s="100"/>
      <c r="K24" s="100"/>
      <c r="L24" s="12"/>
    </row>
    <row r="25" spans="1:12" ht="12.75">
      <c r="A25" s="139"/>
      <c r="B25" s="12"/>
      <c r="C25" s="12"/>
      <c r="D25" s="12"/>
      <c r="E25" s="12"/>
      <c r="F25" s="100"/>
      <c r="G25" s="100"/>
      <c r="H25" s="100"/>
      <c r="I25" s="12"/>
      <c r="J25" s="12"/>
      <c r="K25" s="12"/>
      <c r="L25" s="12"/>
    </row>
  </sheetData>
  <sheetProtection password="C690" sheet="1" objects="1" scenarios="1" selectLockedCells="1" selectUnlockedCells="1"/>
  <mergeCells count="37">
    <mergeCell ref="B6:C6"/>
    <mergeCell ref="B5:C5"/>
    <mergeCell ref="B4:C4"/>
    <mergeCell ref="B24:D24"/>
    <mergeCell ref="B17:D17"/>
    <mergeCell ref="B18:D18"/>
    <mergeCell ref="B19:D19"/>
    <mergeCell ref="B20:D20"/>
    <mergeCell ref="B21:D21"/>
    <mergeCell ref="B23:D23"/>
    <mergeCell ref="B3:K3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I7:K7"/>
    <mergeCell ref="A1:C1"/>
    <mergeCell ref="B22:D22"/>
    <mergeCell ref="B16:C16"/>
    <mergeCell ref="E7:H7"/>
    <mergeCell ref="I13:K13"/>
    <mergeCell ref="E13:H13"/>
    <mergeCell ref="E12:H12"/>
    <mergeCell ref="E11:H11"/>
    <mergeCell ref="E10:H10"/>
    <mergeCell ref="E9:H9"/>
    <mergeCell ref="E8:H8"/>
    <mergeCell ref="I12:K12"/>
    <mergeCell ref="I11:K11"/>
    <mergeCell ref="I10:K10"/>
    <mergeCell ref="I9:K9"/>
    <mergeCell ref="I8:K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8" width="12.7109375" style="0" customWidth="1"/>
    <col min="9" max="9" width="2.7109375" style="1" customWidth="1"/>
    <col min="10" max="17" width="12.7109375" style="1" customWidth="1"/>
    <col min="18" max="52" width="9.140625" style="1" customWidth="1"/>
  </cols>
  <sheetData>
    <row r="1" spans="2:4" ht="12.75" customHeight="1">
      <c r="B1" s="2" t="s">
        <v>0</v>
      </c>
      <c r="C1" s="199"/>
      <c r="D1" s="199"/>
    </row>
    <row r="2" spans="1:5" ht="12.75" customHeight="1">
      <c r="A2" s="1"/>
      <c r="B2" s="2" t="s">
        <v>1</v>
      </c>
      <c r="C2" s="199"/>
      <c r="D2" s="199"/>
      <c r="E2" s="1"/>
    </row>
    <row r="3" spans="1:5" ht="12.75" customHeight="1">
      <c r="A3" s="1"/>
      <c r="B3" s="3"/>
      <c r="C3" s="200" t="s">
        <v>125</v>
      </c>
      <c r="D3" s="200"/>
      <c r="E3" s="1"/>
    </row>
    <row r="4" spans="1:5" ht="12.75" customHeight="1">
      <c r="A4" s="1"/>
      <c r="B4" s="1"/>
      <c r="C4" s="1"/>
      <c r="D4" s="1"/>
      <c r="E4" s="1"/>
    </row>
    <row r="5" spans="1:9" ht="12.75" customHeight="1">
      <c r="A5" s="67"/>
      <c r="B5" s="212" t="s">
        <v>151</v>
      </c>
      <c r="C5" s="198"/>
      <c r="D5" s="198"/>
      <c r="E5" s="198"/>
      <c r="F5" s="198"/>
      <c r="G5" s="198"/>
      <c r="H5" s="198"/>
      <c r="I5" s="67"/>
    </row>
    <row r="6" spans="1:9" ht="12.75" customHeight="1">
      <c r="A6" s="20"/>
      <c r="B6" s="213"/>
      <c r="C6" s="213"/>
      <c r="D6" s="20"/>
      <c r="E6" s="20"/>
      <c r="F6" s="21"/>
      <c r="G6" s="21"/>
      <c r="H6" s="19"/>
      <c r="I6" s="19"/>
    </row>
    <row r="7" spans="1:9" ht="12.75" customHeight="1">
      <c r="A7" s="32" t="s">
        <v>37</v>
      </c>
      <c r="B7" s="202" t="s">
        <v>153</v>
      </c>
      <c r="C7" s="202"/>
      <c r="D7" s="202"/>
      <c r="E7" s="202"/>
      <c r="F7" s="21"/>
      <c r="G7" s="12"/>
      <c r="H7" s="19"/>
      <c r="I7" s="19"/>
    </row>
    <row r="8" spans="1:9" ht="12.75" customHeight="1">
      <c r="A8" s="32"/>
      <c r="B8" s="202"/>
      <c r="C8" s="202"/>
      <c r="D8" s="20"/>
      <c r="E8" s="20"/>
      <c r="F8" s="21"/>
      <c r="G8" s="12"/>
      <c r="H8" s="19"/>
      <c r="I8" s="19"/>
    </row>
    <row r="9" spans="1:9" ht="12.75" customHeight="1">
      <c r="A9" s="32"/>
      <c r="B9" s="142"/>
      <c r="C9" s="142"/>
      <c r="D9" s="71" t="s">
        <v>6</v>
      </c>
      <c r="E9" s="71" t="s">
        <v>7</v>
      </c>
      <c r="F9" s="71" t="s">
        <v>8</v>
      </c>
      <c r="G9" s="71" t="s">
        <v>10</v>
      </c>
      <c r="H9" s="71" t="s">
        <v>2</v>
      </c>
      <c r="I9" s="19"/>
    </row>
    <row r="10" spans="1:9" ht="12.75" customHeight="1">
      <c r="A10" s="32"/>
      <c r="B10" s="202" t="s">
        <v>144</v>
      </c>
      <c r="C10" s="202"/>
      <c r="D10" s="174"/>
      <c r="E10" s="175"/>
      <c r="F10" s="175"/>
      <c r="G10" s="175"/>
      <c r="H10" s="176"/>
      <c r="I10" s="19"/>
    </row>
    <row r="11" spans="1:9" ht="12.75" customHeight="1">
      <c r="A11" s="32"/>
      <c r="B11" s="202" t="s">
        <v>145</v>
      </c>
      <c r="C11" s="202"/>
      <c r="D11" s="171" t="s">
        <v>155</v>
      </c>
      <c r="E11" s="172" t="s">
        <v>156</v>
      </c>
      <c r="F11" s="172" t="s">
        <v>157</v>
      </c>
      <c r="G11" s="173" t="s">
        <v>158</v>
      </c>
      <c r="H11" s="27">
        <f>IF(H10="","",IF(H10=1800000,"Correct!","Try again!"))</f>
      </c>
      <c r="I11" s="19"/>
    </row>
    <row r="12" spans="1:9" ht="12.75" customHeight="1">
      <c r="A12" s="32"/>
      <c r="B12" s="202"/>
      <c r="C12" s="202"/>
      <c r="D12" s="177"/>
      <c r="E12" s="178"/>
      <c r="F12" s="178"/>
      <c r="G12" s="151"/>
      <c r="H12" s="19"/>
      <c r="I12" s="19"/>
    </row>
    <row r="13" spans="1:9" ht="12.75" customHeight="1">
      <c r="A13" s="32"/>
      <c r="B13" s="202" t="s">
        <v>154</v>
      </c>
      <c r="C13" s="202"/>
      <c r="D13" s="179"/>
      <c r="E13" s="180"/>
      <c r="F13" s="180"/>
      <c r="G13" s="181"/>
      <c r="H13" s="19"/>
      <c r="I13" s="19"/>
    </row>
    <row r="14" spans="1:9" ht="12.75" customHeight="1">
      <c r="A14" s="32"/>
      <c r="B14" s="142"/>
      <c r="C14" s="142"/>
      <c r="D14" s="27">
        <f>IF(D13="","",IF(D13=30,"Correct!","Try again!"))</f>
      </c>
      <c r="E14" s="27">
        <f>IF(E13="","",IF(E13=2000,"Correct!","Try again!"))</f>
      </c>
      <c r="F14" s="27">
        <f>IF(F13="","",IF(F13=30000,"Correct!","Try again!"))</f>
      </c>
      <c r="G14" s="27">
        <f>IF(G13="","",IF(G13=10,"Correct!","Try again!"))</f>
      </c>
      <c r="H14" s="19"/>
      <c r="I14" s="19"/>
    </row>
    <row r="15" spans="1:9" ht="12.75" customHeight="1">
      <c r="A15" s="32"/>
      <c r="B15" s="142"/>
      <c r="C15" s="142"/>
      <c r="D15" s="20"/>
      <c r="E15" s="20"/>
      <c r="F15" s="21"/>
      <c r="G15" s="12"/>
      <c r="H15" s="19"/>
      <c r="I15" s="19"/>
    </row>
    <row r="16" spans="1:9" ht="12.75" customHeight="1">
      <c r="A16" s="12"/>
      <c r="B16" s="202" t="s">
        <v>41</v>
      </c>
      <c r="C16" s="202"/>
      <c r="D16" s="25"/>
      <c r="E16" s="25"/>
      <c r="F16" s="25"/>
      <c r="G16" s="25"/>
      <c r="H16" s="25"/>
      <c r="I16" s="19"/>
    </row>
    <row r="17" spans="1:9" ht="12.75" customHeight="1">
      <c r="A17" s="12"/>
      <c r="B17" s="204" t="s">
        <v>44</v>
      </c>
      <c r="C17" s="204"/>
      <c r="D17" s="71" t="s">
        <v>6</v>
      </c>
      <c r="E17" s="71" t="s">
        <v>7</v>
      </c>
      <c r="F17" s="71" t="s">
        <v>8</v>
      </c>
      <c r="G17" s="71" t="s">
        <v>10</v>
      </c>
      <c r="H17" s="71" t="s">
        <v>2</v>
      </c>
      <c r="I17" s="19"/>
    </row>
    <row r="18" spans="1:9" ht="12.75" customHeight="1">
      <c r="A18" s="12"/>
      <c r="B18" s="213" t="s">
        <v>13</v>
      </c>
      <c r="C18" s="213"/>
      <c r="D18" s="184"/>
      <c r="E18" s="185"/>
      <c r="F18" s="184"/>
      <c r="G18" s="186"/>
      <c r="H18" s="129"/>
      <c r="I18" s="19"/>
    </row>
    <row r="19" spans="1:9" ht="12.75" customHeight="1">
      <c r="A19" s="12"/>
      <c r="B19" s="213" t="s">
        <v>26</v>
      </c>
      <c r="C19" s="213"/>
      <c r="D19" s="182"/>
      <c r="E19" s="182"/>
      <c r="F19" s="182"/>
      <c r="G19" s="182"/>
      <c r="H19" s="183"/>
      <c r="I19" s="19"/>
    </row>
    <row r="20" spans="1:9" ht="12.75" customHeight="1" thickBot="1">
      <c r="A20" s="12"/>
      <c r="B20" s="213" t="s">
        <v>12</v>
      </c>
      <c r="C20" s="213"/>
      <c r="D20" s="102"/>
      <c r="E20" s="103"/>
      <c r="F20" s="102"/>
      <c r="G20" s="104"/>
      <c r="H20" s="105"/>
      <c r="I20" s="19"/>
    </row>
    <row r="21" spans="1:9" ht="12.75" customHeight="1" thickTop="1">
      <c r="A21" s="12"/>
      <c r="B21" s="213"/>
      <c r="C21" s="213"/>
      <c r="D21" s="27">
        <f>IF(D20="","",IF(D20=450000,"Correct!","Try again!"))</f>
      </c>
      <c r="E21" s="27">
        <f>IF(E20="","",IF(E20=160000,"Correct!","Try again!"))</f>
      </c>
      <c r="F21" s="27">
        <f>IF(F20="","",IF(F20=120000,"Correct!","Try again!"))</f>
      </c>
      <c r="G21" s="27">
        <f>IF(G20="","",IF(G20=300000,"Correct!","Try again!"))</f>
      </c>
      <c r="H21" s="27">
        <f>IF(H20="","",IF(H20=1030000,"Correct!","Try again!"))</f>
      </c>
      <c r="I21" s="19"/>
    </row>
    <row r="22" spans="1:9" ht="12.75" customHeight="1">
      <c r="A22" s="12"/>
      <c r="B22" s="213"/>
      <c r="C22" s="213"/>
      <c r="D22" s="34"/>
      <c r="E22" s="34"/>
      <c r="F22" s="34"/>
      <c r="G22" s="34"/>
      <c r="H22" s="35"/>
      <c r="I22" s="19"/>
    </row>
    <row r="23" spans="1:9" ht="12.75" customHeight="1">
      <c r="A23" s="12"/>
      <c r="B23" s="202" t="s">
        <v>41</v>
      </c>
      <c r="C23" s="202"/>
      <c r="D23" s="25"/>
      <c r="E23" s="25"/>
      <c r="F23" s="25"/>
      <c r="G23" s="25"/>
      <c r="H23" s="25"/>
      <c r="I23" s="19"/>
    </row>
    <row r="24" spans="1:9" ht="12.75" customHeight="1">
      <c r="A24" s="12"/>
      <c r="B24" s="204" t="s">
        <v>48</v>
      </c>
      <c r="C24" s="204"/>
      <c r="D24" s="71" t="s">
        <v>6</v>
      </c>
      <c r="E24" s="71" t="s">
        <v>7</v>
      </c>
      <c r="F24" s="71" t="s">
        <v>8</v>
      </c>
      <c r="G24" s="71" t="s">
        <v>10</v>
      </c>
      <c r="H24" s="71" t="s">
        <v>2</v>
      </c>
      <c r="I24" s="19"/>
    </row>
    <row r="25" spans="1:9" ht="12.75" customHeight="1">
      <c r="A25" s="12"/>
      <c r="B25" s="213" t="s">
        <v>13</v>
      </c>
      <c r="C25" s="213"/>
      <c r="D25" s="106"/>
      <c r="E25" s="107"/>
      <c r="F25" s="106"/>
      <c r="G25" s="108"/>
      <c r="H25" s="12"/>
      <c r="I25" s="19"/>
    </row>
    <row r="26" spans="1:9" ht="12.75" customHeight="1">
      <c r="A26" s="12"/>
      <c r="B26" s="213" t="s">
        <v>26</v>
      </c>
      <c r="C26" s="213"/>
      <c r="D26" s="101"/>
      <c r="E26" s="101"/>
      <c r="F26" s="101"/>
      <c r="G26" s="101"/>
      <c r="H26" s="33"/>
      <c r="I26" s="19"/>
    </row>
    <row r="27" spans="1:9" ht="12.75" customHeight="1" thickBot="1">
      <c r="A27" s="12"/>
      <c r="B27" s="213" t="s">
        <v>12</v>
      </c>
      <c r="C27" s="213"/>
      <c r="D27" s="102"/>
      <c r="E27" s="103"/>
      <c r="F27" s="102"/>
      <c r="G27" s="109"/>
      <c r="H27" s="110"/>
      <c r="I27" s="19"/>
    </row>
    <row r="28" spans="1:9" ht="12.75" customHeight="1" thickTop="1">
      <c r="A28" s="12"/>
      <c r="B28" s="213"/>
      <c r="C28" s="213"/>
      <c r="D28" s="27">
        <f>IF(D27="","",IF(D27=300000,"Correct!","Try again!"))</f>
      </c>
      <c r="E28" s="27">
        <f>IF(E27="","",IF(E27=90000,"Correct!","Try again!"))</f>
      </c>
      <c r="F28" s="27">
        <f>IF(F27="","",IF(F27=30000,"Correct!","Try again!"))</f>
      </c>
      <c r="G28" s="27">
        <f>IF(G27="","",IF(G27=350000,"Correct!","Try again!"))</f>
      </c>
      <c r="H28" s="27">
        <f>IF(H27="","",IF(H27=770000,"Correct!","Try again!"))</f>
      </c>
      <c r="I28" s="19"/>
    </row>
    <row r="29" spans="1:9" ht="12.75" customHeight="1">
      <c r="A29" s="12"/>
      <c r="B29" s="213"/>
      <c r="C29" s="213"/>
      <c r="D29" s="19"/>
      <c r="E29" s="19"/>
      <c r="F29" s="19"/>
      <c r="G29" s="19"/>
      <c r="H29" s="19"/>
      <c r="I29" s="19"/>
    </row>
    <row r="30" spans="1:9" ht="12.75" customHeight="1">
      <c r="A30" s="12"/>
      <c r="B30" s="202" t="s">
        <v>49</v>
      </c>
      <c r="C30" s="202"/>
      <c r="D30" s="68" t="s">
        <v>50</v>
      </c>
      <c r="E30" s="68"/>
      <c r="F30" s="68" t="s">
        <v>51</v>
      </c>
      <c r="G30" s="19"/>
      <c r="H30" s="19"/>
      <c r="I30" s="19"/>
    </row>
    <row r="31" spans="1:9" ht="12.75" customHeight="1">
      <c r="A31" s="12"/>
      <c r="B31" s="204" t="s">
        <v>53</v>
      </c>
      <c r="C31" s="204"/>
      <c r="D31" s="71" t="s">
        <v>5</v>
      </c>
      <c r="E31" s="71" t="s">
        <v>52</v>
      </c>
      <c r="F31" s="71" t="s">
        <v>53</v>
      </c>
      <c r="G31" s="19"/>
      <c r="H31" s="19"/>
      <c r="I31" s="19"/>
    </row>
    <row r="32" spans="1:9" ht="12.75" customHeight="1">
      <c r="A32" s="12"/>
      <c r="B32" s="213" t="s">
        <v>54</v>
      </c>
      <c r="C32" s="213"/>
      <c r="D32" s="114"/>
      <c r="E32" s="107"/>
      <c r="F32" s="137"/>
      <c r="G32" s="27">
        <f>IF(F32="","",IF(F32=14.71,"Correct!","Try again!"))</f>
      </c>
      <c r="H32" s="19"/>
      <c r="I32" s="19"/>
    </row>
    <row r="33" spans="1:9" ht="12.75" customHeight="1">
      <c r="A33" s="12"/>
      <c r="B33" s="213" t="s">
        <v>48</v>
      </c>
      <c r="C33" s="213"/>
      <c r="D33" s="111"/>
      <c r="E33" s="112"/>
      <c r="F33" s="138"/>
      <c r="G33" s="27">
        <f>IF(F33="","",IF(F33=25.67,"Correct!","Try again!"))</f>
      </c>
      <c r="H33" s="19"/>
      <c r="I33" s="19"/>
    </row>
    <row r="34" spans="1:9" ht="12.75" customHeight="1" thickBot="1">
      <c r="A34" s="12"/>
      <c r="B34" s="213" t="s">
        <v>24</v>
      </c>
      <c r="C34" s="213"/>
      <c r="D34" s="115"/>
      <c r="E34" s="19"/>
      <c r="F34" s="19"/>
      <c r="G34" s="19"/>
      <c r="H34" s="19"/>
      <c r="I34" s="19"/>
    </row>
    <row r="35" spans="1:9" ht="12.75" customHeight="1" thickTop="1">
      <c r="A35" s="12"/>
      <c r="B35" s="213"/>
      <c r="C35" s="213"/>
      <c r="D35" s="27">
        <f>IF(D34="","",IF(D34=1800000,"Correct!","Try again!"))</f>
      </c>
      <c r="E35" s="19"/>
      <c r="F35" s="19"/>
      <c r="G35" s="19"/>
      <c r="H35" s="19"/>
      <c r="I35" s="19"/>
    </row>
    <row r="36" spans="1:9" ht="12.75" customHeight="1">
      <c r="A36" s="12"/>
      <c r="B36" s="213"/>
      <c r="C36" s="213"/>
      <c r="D36" s="36"/>
      <c r="E36" s="19"/>
      <c r="F36" s="19"/>
      <c r="G36" s="19"/>
      <c r="H36" s="19"/>
      <c r="I36" s="19"/>
    </row>
    <row r="37" spans="1:9" ht="12.75" customHeight="1">
      <c r="A37" s="12"/>
      <c r="B37" s="202"/>
      <c r="C37" s="202"/>
      <c r="D37" s="73" t="s">
        <v>21</v>
      </c>
      <c r="E37" s="68" t="s">
        <v>21</v>
      </c>
      <c r="F37" s="68" t="s">
        <v>9</v>
      </c>
      <c r="G37" s="25"/>
      <c r="H37" s="19"/>
      <c r="I37" s="19"/>
    </row>
    <row r="38" spans="1:9" ht="12.75" customHeight="1">
      <c r="A38" s="12"/>
      <c r="B38" s="204" t="s">
        <v>85</v>
      </c>
      <c r="C38" s="204"/>
      <c r="D38" s="74" t="s">
        <v>22</v>
      </c>
      <c r="E38" s="71" t="s">
        <v>23</v>
      </c>
      <c r="F38" s="71" t="s">
        <v>15</v>
      </c>
      <c r="G38" s="71" t="s">
        <v>2</v>
      </c>
      <c r="H38" s="19"/>
      <c r="I38" s="19"/>
    </row>
    <row r="39" spans="1:9" ht="12.75" customHeight="1">
      <c r="A39" s="12"/>
      <c r="B39" s="213" t="s">
        <v>54</v>
      </c>
      <c r="C39" s="213"/>
      <c r="D39" s="43"/>
      <c r="E39" s="44"/>
      <c r="F39" s="43"/>
      <c r="G39" s="45"/>
      <c r="H39" s="27">
        <f>IF(G39="","",IF(G39=68.71,"Correct!","Try again!"))</f>
      </c>
      <c r="I39" s="19"/>
    </row>
    <row r="40" spans="1:9" ht="12.75" customHeight="1">
      <c r="A40" s="12"/>
      <c r="B40" s="213" t="s">
        <v>48</v>
      </c>
      <c r="C40" s="213"/>
      <c r="D40" s="46"/>
      <c r="E40" s="47"/>
      <c r="F40" s="48"/>
      <c r="G40" s="49"/>
      <c r="H40" s="27">
        <f>IF(G40="","",IF(G40=69.67,"Correct!","Try again!"))</f>
      </c>
      <c r="I40" s="19"/>
    </row>
    <row r="41" spans="1:9" ht="12.75" customHeight="1">
      <c r="A41" s="12"/>
      <c r="B41" s="213"/>
      <c r="C41" s="213"/>
      <c r="D41" s="19"/>
      <c r="E41" s="19"/>
      <c r="F41" s="19"/>
      <c r="G41" s="12"/>
      <c r="H41" s="19"/>
      <c r="I41" s="19"/>
    </row>
    <row r="42" spans="1:9" ht="12.75" customHeight="1">
      <c r="A42" s="12"/>
      <c r="B42" s="213"/>
      <c r="C42" s="213"/>
      <c r="D42" s="12"/>
      <c r="E42" s="12"/>
      <c r="F42" s="12"/>
      <c r="G42" s="12"/>
      <c r="H42" s="12"/>
      <c r="I42" s="19"/>
    </row>
    <row r="43" spans="1:9" ht="12.75" customHeight="1">
      <c r="A43" s="32" t="s">
        <v>56</v>
      </c>
      <c r="B43" s="202" t="s">
        <v>57</v>
      </c>
      <c r="C43" s="202"/>
      <c r="D43" s="202"/>
      <c r="E43" s="202"/>
      <c r="F43" s="12"/>
      <c r="G43" s="12"/>
      <c r="H43" s="12"/>
      <c r="I43" s="19"/>
    </row>
    <row r="44" spans="1:9" ht="12.75" customHeight="1">
      <c r="A44" s="12"/>
      <c r="B44" s="213"/>
      <c r="C44" s="213"/>
      <c r="D44" s="12"/>
      <c r="E44" s="12"/>
      <c r="F44" s="12"/>
      <c r="G44" s="12"/>
      <c r="H44" s="12"/>
      <c r="I44" s="19"/>
    </row>
    <row r="45" spans="1:9" ht="12.75" customHeight="1">
      <c r="A45" s="32"/>
      <c r="B45" s="213"/>
      <c r="C45" s="213"/>
      <c r="D45" s="75" t="s">
        <v>58</v>
      </c>
      <c r="E45" s="25"/>
      <c r="F45" s="19"/>
      <c r="G45" s="12"/>
      <c r="H45" s="12"/>
      <c r="I45" s="19"/>
    </row>
    <row r="46" spans="1:9" ht="12.75" customHeight="1">
      <c r="A46" s="19"/>
      <c r="B46" s="204" t="s">
        <v>59</v>
      </c>
      <c r="C46" s="204"/>
      <c r="D46" s="71" t="s">
        <v>60</v>
      </c>
      <c r="E46" s="71" t="s">
        <v>61</v>
      </c>
      <c r="F46" s="19"/>
      <c r="G46" s="12"/>
      <c r="H46" s="12"/>
      <c r="I46" s="19"/>
    </row>
    <row r="47" spans="1:9" ht="12.75" customHeight="1">
      <c r="A47" s="12"/>
      <c r="B47" s="216"/>
      <c r="C47" s="217"/>
      <c r="D47" s="187"/>
      <c r="E47" s="188"/>
      <c r="F47" s="19"/>
      <c r="G47" s="12"/>
      <c r="H47" s="12"/>
      <c r="I47" s="19"/>
    </row>
    <row r="48" spans="1:9" ht="12.75" customHeight="1">
      <c r="A48" s="12"/>
      <c r="B48" s="213"/>
      <c r="C48" s="213"/>
      <c r="D48" s="19"/>
      <c r="E48" s="144">
        <f>IF(E47="","",IF(AND(E47&gt;=90.57,E47&lt;=90.575),"Correct!","Try again!"))</f>
      </c>
      <c r="F48" s="19"/>
      <c r="G48" s="12"/>
      <c r="H48" s="12"/>
      <c r="I48" s="19"/>
    </row>
    <row r="49" spans="1:9" ht="12.75" customHeight="1">
      <c r="A49" s="12"/>
      <c r="B49" s="213"/>
      <c r="C49" s="213"/>
      <c r="D49" s="19"/>
      <c r="E49" s="19"/>
      <c r="F49" s="19"/>
      <c r="G49" s="12"/>
      <c r="H49" s="12"/>
      <c r="I49" s="19"/>
    </row>
    <row r="50" spans="1:9" ht="12.75" customHeight="1">
      <c r="A50" s="32" t="s">
        <v>62</v>
      </c>
      <c r="B50" s="202" t="s">
        <v>63</v>
      </c>
      <c r="C50" s="202"/>
      <c r="D50" s="202"/>
      <c r="E50" s="202"/>
      <c r="F50" s="19"/>
      <c r="G50" s="12"/>
      <c r="H50" s="12"/>
      <c r="I50" s="19"/>
    </row>
    <row r="51" spans="1:9" ht="12.75" customHeight="1">
      <c r="A51" s="12"/>
      <c r="B51" s="213"/>
      <c r="C51" s="213"/>
      <c r="D51" s="19"/>
      <c r="E51" s="19"/>
      <c r="F51" s="19"/>
      <c r="G51" s="12"/>
      <c r="H51" s="12"/>
      <c r="I51" s="19"/>
    </row>
    <row r="52" spans="1:9" ht="12.75" customHeight="1">
      <c r="A52" s="19"/>
      <c r="B52" s="202" t="s">
        <v>21</v>
      </c>
      <c r="C52" s="202"/>
      <c r="D52" s="75" t="s">
        <v>64</v>
      </c>
      <c r="E52" s="75" t="s">
        <v>65</v>
      </c>
      <c r="F52" s="68" t="s">
        <v>66</v>
      </c>
      <c r="G52" s="12"/>
      <c r="H52" s="12"/>
      <c r="I52" s="19"/>
    </row>
    <row r="53" spans="1:9" ht="12.75" customHeight="1">
      <c r="A53" s="19"/>
      <c r="B53" s="204" t="s">
        <v>22</v>
      </c>
      <c r="C53" s="204"/>
      <c r="D53" s="71" t="s">
        <v>23</v>
      </c>
      <c r="E53" s="71" t="s">
        <v>9</v>
      </c>
      <c r="F53" s="71" t="s">
        <v>61</v>
      </c>
      <c r="G53" s="12"/>
      <c r="H53" s="12"/>
      <c r="I53" s="19"/>
    </row>
    <row r="54" spans="1:9" ht="12.75" customHeight="1">
      <c r="A54" s="19"/>
      <c r="B54" s="214"/>
      <c r="C54" s="215"/>
      <c r="D54" s="187"/>
      <c r="E54" s="189"/>
      <c r="F54" s="190"/>
      <c r="G54" s="12"/>
      <c r="H54" s="12"/>
      <c r="I54" s="19"/>
    </row>
    <row r="55" spans="1:9" ht="12.75" customHeight="1">
      <c r="A55" s="12"/>
      <c r="B55" s="12"/>
      <c r="C55" s="12"/>
      <c r="D55" s="12"/>
      <c r="E55" s="12"/>
      <c r="F55" s="144">
        <f>IF(F54="","",IF(AND(F54&gt;=60.43,F54&lt;=60.43),"Correct!","Try again!"))</f>
      </c>
      <c r="G55" s="12"/>
      <c r="H55" s="12"/>
      <c r="I55" s="19"/>
    </row>
  </sheetData>
  <sheetProtection password="C690" sheet="1" objects="1" scenarios="1" selectLockedCells="1"/>
  <mergeCells count="50">
    <mergeCell ref="B10:C10"/>
    <mergeCell ref="B46:C46"/>
    <mergeCell ref="B48:C48"/>
    <mergeCell ref="B41:C41"/>
    <mergeCell ref="B42:C42"/>
    <mergeCell ref="B44:C44"/>
    <mergeCell ref="B38:C38"/>
    <mergeCell ref="B49:C49"/>
    <mergeCell ref="B51:C51"/>
    <mergeCell ref="B54:C54"/>
    <mergeCell ref="B47:C47"/>
    <mergeCell ref="B53:C53"/>
    <mergeCell ref="B52:C52"/>
    <mergeCell ref="B50:E50"/>
    <mergeCell ref="B37:C37"/>
    <mergeCell ref="B45:C45"/>
    <mergeCell ref="B34:C34"/>
    <mergeCell ref="B35:C35"/>
    <mergeCell ref="B30:C30"/>
    <mergeCell ref="B36:C36"/>
    <mergeCell ref="B39:C39"/>
    <mergeCell ref="B40:C40"/>
    <mergeCell ref="B43:E43"/>
    <mergeCell ref="B28:C28"/>
    <mergeCell ref="B29:C29"/>
    <mergeCell ref="B32:C32"/>
    <mergeCell ref="B33:C33"/>
    <mergeCell ref="B22:C22"/>
    <mergeCell ref="B25:C25"/>
    <mergeCell ref="B31:C31"/>
    <mergeCell ref="B7:E7"/>
    <mergeCell ref="B18:C18"/>
    <mergeCell ref="B19:C19"/>
    <mergeCell ref="B20:C20"/>
    <mergeCell ref="B26:C26"/>
    <mergeCell ref="B27:C27"/>
    <mergeCell ref="B21:C21"/>
    <mergeCell ref="B13:C13"/>
    <mergeCell ref="B12:C12"/>
    <mergeCell ref="B11:C11"/>
    <mergeCell ref="C3:D3"/>
    <mergeCell ref="C2:D2"/>
    <mergeCell ref="C1:D1"/>
    <mergeCell ref="B5:H5"/>
    <mergeCell ref="B24:C24"/>
    <mergeCell ref="B23:C23"/>
    <mergeCell ref="B17:C17"/>
    <mergeCell ref="B16:C16"/>
    <mergeCell ref="B8:C8"/>
    <mergeCell ref="B6:C6"/>
  </mergeCells>
  <printOptions horizontalCentered="1"/>
  <pageMargins left="0.25" right="0.25" top="1" bottom="1" header="1.08" footer="0.38"/>
  <pageSetup horizontalDpi="300" verticalDpi="300" orientation="portrait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8" width="12.7109375" style="0" customWidth="1"/>
    <col min="9" max="9" width="2.7109375" style="0" customWidth="1"/>
    <col min="10" max="20" width="12.7109375" style="0" customWidth="1"/>
  </cols>
  <sheetData>
    <row r="1" spans="1:6" ht="12.75">
      <c r="A1" s="220" t="s">
        <v>138</v>
      </c>
      <c r="B1" s="220"/>
      <c r="C1" s="220"/>
      <c r="E1" s="5"/>
      <c r="F1" s="5"/>
    </row>
    <row r="2" spans="4:6" ht="12.75">
      <c r="D2" s="5"/>
      <c r="E2" s="5"/>
      <c r="F2" s="5"/>
    </row>
    <row r="3" spans="1:9" ht="12.75">
      <c r="A3" s="139"/>
      <c r="B3" s="212" t="s">
        <v>151</v>
      </c>
      <c r="C3" s="198"/>
      <c r="D3" s="198"/>
      <c r="E3" s="198"/>
      <c r="F3" s="198"/>
      <c r="G3" s="198"/>
      <c r="H3" s="198"/>
      <c r="I3" s="12"/>
    </row>
    <row r="4" spans="1:9" ht="12.75">
      <c r="A4" s="139"/>
      <c r="B4" s="206"/>
      <c r="C4" s="206"/>
      <c r="D4" s="9"/>
      <c r="E4" s="28"/>
      <c r="F4" s="28"/>
      <c r="G4" s="11"/>
      <c r="H4" s="12"/>
      <c r="I4" s="12"/>
    </row>
    <row r="5" spans="1:9" ht="12.75">
      <c r="A5" s="139"/>
      <c r="B5" s="202"/>
      <c r="C5" s="202"/>
      <c r="D5" s="68" t="s">
        <v>31</v>
      </c>
      <c r="E5" s="68" t="s">
        <v>32</v>
      </c>
      <c r="F5" s="13"/>
      <c r="G5" s="19"/>
      <c r="H5" s="19"/>
      <c r="I5" s="12"/>
    </row>
    <row r="6" spans="1:9" ht="12.75">
      <c r="A6" s="139"/>
      <c r="B6" s="204" t="s">
        <v>33</v>
      </c>
      <c r="C6" s="204"/>
      <c r="D6" s="71" t="s">
        <v>34</v>
      </c>
      <c r="E6" s="71" t="s">
        <v>152</v>
      </c>
      <c r="F6" s="29"/>
      <c r="G6" s="19"/>
      <c r="H6" s="19"/>
      <c r="I6" s="12"/>
    </row>
    <row r="7" spans="1:9" ht="12.75">
      <c r="A7" s="139"/>
      <c r="B7" s="203" t="s">
        <v>35</v>
      </c>
      <c r="C7" s="203"/>
      <c r="D7" s="116">
        <v>22</v>
      </c>
      <c r="E7" s="116">
        <v>18</v>
      </c>
      <c r="F7" s="30"/>
      <c r="G7" s="19"/>
      <c r="H7" s="19"/>
      <c r="I7" s="12"/>
    </row>
    <row r="8" spans="1:9" ht="12.75">
      <c r="A8" s="139"/>
      <c r="B8" s="206" t="s">
        <v>36</v>
      </c>
      <c r="C8" s="206"/>
      <c r="D8" s="117">
        <v>32</v>
      </c>
      <c r="E8" s="117">
        <v>26</v>
      </c>
      <c r="F8" s="30"/>
      <c r="G8" s="19"/>
      <c r="H8" s="19"/>
      <c r="I8" s="12"/>
    </row>
    <row r="9" spans="1:9" ht="12.75">
      <c r="A9" s="139"/>
      <c r="B9" s="206"/>
      <c r="C9" s="206"/>
      <c r="D9" s="30"/>
      <c r="E9" s="30"/>
      <c r="F9" s="30"/>
      <c r="G9" s="19"/>
      <c r="H9" s="19"/>
      <c r="I9" s="12"/>
    </row>
    <row r="10" spans="1:9" ht="12.75">
      <c r="A10" s="139"/>
      <c r="B10" s="206"/>
      <c r="C10" s="206"/>
      <c r="D10" s="13"/>
      <c r="E10" s="13"/>
      <c r="F10" s="13"/>
      <c r="G10" s="22"/>
      <c r="H10" s="22"/>
      <c r="I10" s="12"/>
    </row>
    <row r="11" spans="1:9" ht="12.75">
      <c r="A11" s="139"/>
      <c r="B11" s="202"/>
      <c r="C11" s="202"/>
      <c r="D11" s="68" t="s">
        <v>39</v>
      </c>
      <c r="E11" s="68"/>
      <c r="F11" s="68"/>
      <c r="G11" s="219" t="s">
        <v>106</v>
      </c>
      <c r="H11" s="219"/>
      <c r="I11" s="12"/>
    </row>
    <row r="12" spans="1:9" ht="12.75">
      <c r="A12" s="139"/>
      <c r="B12" s="204" t="s">
        <v>4</v>
      </c>
      <c r="C12" s="204"/>
      <c r="D12" s="71" t="s">
        <v>5</v>
      </c>
      <c r="E12" s="218" t="s">
        <v>40</v>
      </c>
      <c r="F12" s="218"/>
      <c r="G12" s="71" t="s">
        <v>42</v>
      </c>
      <c r="H12" s="71" t="s">
        <v>43</v>
      </c>
      <c r="I12" s="12"/>
    </row>
    <row r="13" spans="1:9" ht="12.75">
      <c r="A13" s="139"/>
      <c r="B13" s="203" t="s">
        <v>45</v>
      </c>
      <c r="C13" s="203"/>
      <c r="D13" s="116">
        <v>750000</v>
      </c>
      <c r="E13" s="203" t="s">
        <v>122</v>
      </c>
      <c r="F13" s="203"/>
      <c r="G13" s="121">
        <v>15000</v>
      </c>
      <c r="H13" s="118">
        <v>10000</v>
      </c>
      <c r="I13" s="12"/>
    </row>
    <row r="14" spans="1:9" ht="12.75">
      <c r="A14" s="139"/>
      <c r="B14" s="206" t="s">
        <v>46</v>
      </c>
      <c r="C14" s="206"/>
      <c r="D14" s="118">
        <v>250000</v>
      </c>
      <c r="E14" s="206" t="s">
        <v>107</v>
      </c>
      <c r="F14" s="206"/>
      <c r="G14" s="121">
        <v>80</v>
      </c>
      <c r="H14" s="118">
        <v>45</v>
      </c>
      <c r="I14" s="12"/>
    </row>
    <row r="15" spans="1:9" ht="12.75">
      <c r="A15" s="139"/>
      <c r="B15" s="206" t="s">
        <v>105</v>
      </c>
      <c r="C15" s="206"/>
      <c r="D15" s="118">
        <v>150000</v>
      </c>
      <c r="E15" s="206" t="s">
        <v>110</v>
      </c>
      <c r="F15" s="206"/>
      <c r="G15" s="121">
        <v>4</v>
      </c>
      <c r="H15" s="118">
        <v>1</v>
      </c>
      <c r="I15" s="12"/>
    </row>
    <row r="16" spans="1:9" ht="12.75">
      <c r="A16" s="139"/>
      <c r="B16" s="206" t="s">
        <v>47</v>
      </c>
      <c r="C16" s="206"/>
      <c r="D16" s="119">
        <v>650000</v>
      </c>
      <c r="E16" s="206" t="s">
        <v>108</v>
      </c>
      <c r="F16" s="206"/>
      <c r="G16" s="118">
        <v>30000</v>
      </c>
      <c r="H16" s="118">
        <v>35000</v>
      </c>
      <c r="I16" s="12"/>
    </row>
    <row r="17" spans="1:9" ht="13.5" thickBot="1">
      <c r="A17" s="139"/>
      <c r="B17" s="206" t="s">
        <v>2</v>
      </c>
      <c r="C17" s="206"/>
      <c r="D17" s="120">
        <f>SUM(D13:D16)</f>
        <v>1800000</v>
      </c>
      <c r="E17" s="12"/>
      <c r="F17" s="12"/>
      <c r="G17" s="12"/>
      <c r="H17" s="12"/>
      <c r="I17" s="12"/>
    </row>
    <row r="18" spans="1:9" ht="13.5" thickTop="1">
      <c r="A18" s="139"/>
      <c r="B18" s="206"/>
      <c r="C18" s="206"/>
      <c r="D18" s="12"/>
      <c r="E18" s="12"/>
      <c r="F18" s="12"/>
      <c r="G18" s="12"/>
      <c r="H18" s="12"/>
      <c r="I18" s="12"/>
    </row>
    <row r="19" spans="1:9" ht="12.75">
      <c r="A19" s="139"/>
      <c r="B19" s="202" t="s">
        <v>136</v>
      </c>
      <c r="C19" s="202"/>
      <c r="D19" s="12"/>
      <c r="E19" s="12"/>
      <c r="F19" s="12"/>
      <c r="G19" s="12"/>
      <c r="H19" s="12"/>
      <c r="I19" s="12"/>
    </row>
    <row r="20" spans="1:9" ht="12.75">
      <c r="A20" s="139"/>
      <c r="B20" s="206" t="s">
        <v>134</v>
      </c>
      <c r="C20" s="206"/>
      <c r="D20" s="12"/>
      <c r="E20" s="130">
        <v>70000</v>
      </c>
      <c r="F20" s="12"/>
      <c r="G20" s="12"/>
      <c r="H20" s="12"/>
      <c r="I20" s="12"/>
    </row>
    <row r="21" spans="1:9" ht="12.75">
      <c r="A21" s="139"/>
      <c r="B21" s="206" t="s">
        <v>135</v>
      </c>
      <c r="C21" s="206"/>
      <c r="D21" s="12"/>
      <c r="E21" s="130">
        <v>30000</v>
      </c>
      <c r="F21" s="12"/>
      <c r="G21" s="12"/>
      <c r="H21" s="12"/>
      <c r="I21" s="12"/>
    </row>
    <row r="22" spans="1:9" ht="12.75">
      <c r="A22" s="139"/>
      <c r="B22" s="12"/>
      <c r="C22" s="12"/>
      <c r="D22" s="12"/>
      <c r="E22" s="12"/>
      <c r="F22" s="12"/>
      <c r="G22" s="12"/>
      <c r="H22" s="12"/>
      <c r="I22" s="12"/>
    </row>
  </sheetData>
  <sheetProtection password="C690" sheet="1" objects="1" scenarios="1" selectLockedCells="1" selectUnlockedCells="1"/>
  <mergeCells count="26">
    <mergeCell ref="B7:C7"/>
    <mergeCell ref="B6:C6"/>
    <mergeCell ref="B5:C5"/>
    <mergeCell ref="B4:C4"/>
    <mergeCell ref="A1:C1"/>
    <mergeCell ref="B13:C13"/>
    <mergeCell ref="B12:C12"/>
    <mergeCell ref="B11:C11"/>
    <mergeCell ref="B10:C10"/>
    <mergeCell ref="B9:C9"/>
    <mergeCell ref="B21:C21"/>
    <mergeCell ref="B20:C20"/>
    <mergeCell ref="B19:C19"/>
    <mergeCell ref="B18:C18"/>
    <mergeCell ref="B17:C17"/>
    <mergeCell ref="B16:C16"/>
    <mergeCell ref="E12:F12"/>
    <mergeCell ref="B3:H3"/>
    <mergeCell ref="E16:F16"/>
    <mergeCell ref="E15:F15"/>
    <mergeCell ref="E14:F14"/>
    <mergeCell ref="E13:F13"/>
    <mergeCell ref="G11:H11"/>
    <mergeCell ref="B15:C15"/>
    <mergeCell ref="B14:C14"/>
    <mergeCell ref="B8:C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8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8" width="12.7109375" style="0" customWidth="1"/>
    <col min="9" max="19" width="12.7109375" style="1" customWidth="1"/>
    <col min="20" max="22" width="9.140625" style="1" customWidth="1"/>
  </cols>
  <sheetData>
    <row r="1" spans="2:4" ht="12.75" customHeight="1">
      <c r="B1" s="2" t="s">
        <v>0</v>
      </c>
      <c r="C1" s="199"/>
      <c r="D1" s="199"/>
    </row>
    <row r="2" spans="1:4" ht="12.75" customHeight="1">
      <c r="A2" s="1"/>
      <c r="B2" s="2" t="s">
        <v>1</v>
      </c>
      <c r="C2" s="199"/>
      <c r="D2" s="199"/>
    </row>
    <row r="3" spans="1:27" ht="12.75" customHeight="1">
      <c r="A3" s="1"/>
      <c r="B3" s="3"/>
      <c r="C3" s="200" t="s">
        <v>124</v>
      </c>
      <c r="D3" s="200"/>
      <c r="AA3" s="7"/>
    </row>
    <row r="4" spans="1:29" ht="12.75" customHeight="1">
      <c r="A4" s="1"/>
      <c r="B4" s="1"/>
      <c r="C4" s="1"/>
      <c r="D4" s="1"/>
      <c r="AA4" s="1"/>
      <c r="AB4" s="1"/>
      <c r="AC4" s="1"/>
    </row>
    <row r="5" spans="1:29" ht="12.75" customHeight="1">
      <c r="A5" s="212" t="s">
        <v>159</v>
      </c>
      <c r="B5" s="198"/>
      <c r="C5" s="198"/>
      <c r="D5" s="198"/>
      <c r="E5" s="198"/>
      <c r="F5" s="198"/>
      <c r="G5" s="198"/>
      <c r="H5" s="198"/>
      <c r="I5" s="198"/>
      <c r="AA5" s="1"/>
      <c r="AB5" s="1"/>
      <c r="AC5" s="1"/>
    </row>
    <row r="6" spans="1:29" ht="12.75" customHeight="1">
      <c r="A6" s="20"/>
      <c r="B6" s="213"/>
      <c r="C6" s="213"/>
      <c r="D6" s="20"/>
      <c r="E6" s="20"/>
      <c r="F6" s="21"/>
      <c r="G6" s="21"/>
      <c r="H6" s="19"/>
      <c r="I6" s="19"/>
      <c r="AA6" s="1"/>
      <c r="AB6" s="1"/>
      <c r="AC6" s="1"/>
    </row>
    <row r="7" spans="1:29" ht="12.75" customHeight="1">
      <c r="A7" s="32" t="s">
        <v>37</v>
      </c>
      <c r="B7" s="202" t="s">
        <v>38</v>
      </c>
      <c r="C7" s="202"/>
      <c r="D7" s="20"/>
      <c r="E7" s="20"/>
      <c r="F7" s="21"/>
      <c r="G7" s="12"/>
      <c r="H7" s="19"/>
      <c r="I7" s="19"/>
      <c r="AA7" s="1"/>
      <c r="AB7" s="1"/>
      <c r="AC7" s="1"/>
    </row>
    <row r="8" spans="1:27" ht="12.75" customHeight="1">
      <c r="A8" s="32"/>
      <c r="B8" s="202"/>
      <c r="C8" s="202"/>
      <c r="D8" s="71" t="s">
        <v>6</v>
      </c>
      <c r="E8" s="71" t="s">
        <v>7</v>
      </c>
      <c r="F8" s="71" t="s">
        <v>8</v>
      </c>
      <c r="G8" s="71" t="s">
        <v>10</v>
      </c>
      <c r="H8" s="71" t="s">
        <v>2</v>
      </c>
      <c r="I8" s="19"/>
      <c r="AA8" s="1"/>
    </row>
    <row r="9" spans="1:27" ht="12.75" customHeight="1">
      <c r="A9" s="32"/>
      <c r="B9" s="222" t="s">
        <v>144</v>
      </c>
      <c r="C9" s="222"/>
      <c r="D9" s="191"/>
      <c r="E9" s="192"/>
      <c r="F9" s="192"/>
      <c r="G9" s="192"/>
      <c r="H9" s="193"/>
      <c r="I9" s="19"/>
      <c r="AA9" s="1"/>
    </row>
    <row r="10" spans="1:27" ht="12.75" customHeight="1">
      <c r="A10" s="32"/>
      <c r="B10" s="222" t="s">
        <v>160</v>
      </c>
      <c r="C10" s="222"/>
      <c r="D10" s="171" t="s">
        <v>52</v>
      </c>
      <c r="E10" s="172" t="s">
        <v>156</v>
      </c>
      <c r="F10" s="172" t="s">
        <v>157</v>
      </c>
      <c r="G10" s="173" t="s">
        <v>158</v>
      </c>
      <c r="H10" s="27">
        <f>IF(H9="","",IF(H9=2000000,"Correct!","Try again!"))</f>
      </c>
      <c r="I10" s="19"/>
      <c r="AA10" s="1"/>
    </row>
    <row r="11" spans="1:27" ht="12.75" customHeight="1">
      <c r="A11" s="32"/>
      <c r="B11" s="222"/>
      <c r="C11" s="222"/>
      <c r="D11" s="195"/>
      <c r="E11" s="196"/>
      <c r="F11" s="196"/>
      <c r="G11" s="197"/>
      <c r="H11" s="19"/>
      <c r="I11" s="19"/>
      <c r="AA11" s="1"/>
    </row>
    <row r="12" spans="1:27" ht="12.75" customHeight="1">
      <c r="A12" s="32"/>
      <c r="B12" s="222" t="s">
        <v>154</v>
      </c>
      <c r="C12" s="222"/>
      <c r="D12" s="194"/>
      <c r="E12" s="194"/>
      <c r="F12" s="194"/>
      <c r="G12" s="194"/>
      <c r="H12" s="19"/>
      <c r="I12" s="19"/>
      <c r="AA12" s="1"/>
    </row>
    <row r="13" spans="1:27" ht="12.75" customHeight="1">
      <c r="A13" s="32"/>
      <c r="B13" s="142"/>
      <c r="C13" s="142"/>
      <c r="D13" s="27">
        <f>IF(D12="","",IF(D12=6,"Correct!","Try again!"))</f>
      </c>
      <c r="E13" s="27">
        <f>IF(E12="","",IF(E12=3000,"Correct!","Try again!"))</f>
      </c>
      <c r="F13" s="27">
        <f>IF(F12="","",IF(F12=30000,"Correct!","Try again!"))</f>
      </c>
      <c r="G13" s="27">
        <f>IF(G12="","",IF(G12=100,"Correct!","Try again!"))</f>
      </c>
      <c r="H13" s="19"/>
      <c r="I13" s="19"/>
      <c r="AA13" s="1"/>
    </row>
    <row r="14" spans="1:27" ht="12.75" customHeight="1">
      <c r="A14" s="32"/>
      <c r="B14" s="142"/>
      <c r="C14" s="142"/>
      <c r="D14" s="20"/>
      <c r="E14" s="20"/>
      <c r="F14" s="21"/>
      <c r="G14" s="12"/>
      <c r="H14" s="19"/>
      <c r="I14" s="19"/>
      <c r="AA14" s="1"/>
    </row>
    <row r="15" spans="1:27" ht="12.75" customHeight="1">
      <c r="A15" s="12"/>
      <c r="B15" s="221" t="s">
        <v>41</v>
      </c>
      <c r="C15" s="221"/>
      <c r="D15" s="19"/>
      <c r="E15" s="19"/>
      <c r="F15" s="19"/>
      <c r="G15" s="12"/>
      <c r="H15" s="12"/>
      <c r="I15" s="19"/>
      <c r="AA15" s="1"/>
    </row>
    <row r="16" spans="1:9" ht="12.75" customHeight="1">
      <c r="A16" s="12"/>
      <c r="B16" s="204" t="s">
        <v>73</v>
      </c>
      <c r="C16" s="204"/>
      <c r="D16" s="71" t="s">
        <v>6</v>
      </c>
      <c r="E16" s="71" t="s">
        <v>7</v>
      </c>
      <c r="F16" s="71" t="s">
        <v>8</v>
      </c>
      <c r="G16" s="71" t="s">
        <v>10</v>
      </c>
      <c r="H16" s="71" t="s">
        <v>2</v>
      </c>
      <c r="I16" s="19"/>
    </row>
    <row r="17" spans="1:9" ht="12.75" customHeight="1">
      <c r="A17" s="12"/>
      <c r="B17" s="213" t="s">
        <v>13</v>
      </c>
      <c r="C17" s="213"/>
      <c r="D17" s="122"/>
      <c r="E17" s="107"/>
      <c r="F17" s="122"/>
      <c r="G17" s="108"/>
      <c r="H17" s="12"/>
      <c r="I17" s="19"/>
    </row>
    <row r="18" spans="1:9" ht="12.75" customHeight="1">
      <c r="A18" s="12"/>
      <c r="B18" s="213" t="s">
        <v>26</v>
      </c>
      <c r="C18" s="213"/>
      <c r="D18" s="101"/>
      <c r="E18" s="101"/>
      <c r="F18" s="101"/>
      <c r="G18" s="101"/>
      <c r="H18" s="41"/>
      <c r="I18" s="19"/>
    </row>
    <row r="19" spans="1:9" ht="12.75" customHeight="1">
      <c r="A19" s="12"/>
      <c r="B19" s="213" t="s">
        <v>12</v>
      </c>
      <c r="C19" s="213"/>
      <c r="D19" s="125"/>
      <c r="E19" s="126"/>
      <c r="F19" s="125"/>
      <c r="G19" s="127"/>
      <c r="H19" s="128"/>
      <c r="I19" s="19"/>
    </row>
    <row r="20" spans="1:9" ht="12.75" customHeight="1">
      <c r="A20" s="12"/>
      <c r="B20" s="213" t="s">
        <v>111</v>
      </c>
      <c r="C20" s="213"/>
      <c r="D20" s="111"/>
      <c r="E20" s="123"/>
      <c r="F20" s="111"/>
      <c r="G20" s="124"/>
      <c r="H20" s="124"/>
      <c r="I20" s="19"/>
    </row>
    <row r="21" spans="1:9" ht="12.75" customHeight="1" thickBot="1">
      <c r="A21" s="12"/>
      <c r="B21" s="213" t="s">
        <v>74</v>
      </c>
      <c r="C21" s="213"/>
      <c r="D21" s="65"/>
      <c r="E21" s="66"/>
      <c r="F21" s="65"/>
      <c r="G21" s="62"/>
      <c r="H21" s="62"/>
      <c r="I21" s="19"/>
    </row>
    <row r="22" spans="1:9" ht="12.75" customHeight="1" thickTop="1">
      <c r="A22" s="12"/>
      <c r="B22" s="213"/>
      <c r="C22" s="213"/>
      <c r="D22" s="27">
        <f>IF(D21="","",IF(D21=6,"Correct!","Try again!"))</f>
      </c>
      <c r="E22" s="27">
        <f>IF(E21="","",IF(E21=20.8,"Correct!","Try again!"))</f>
      </c>
      <c r="F22" s="27">
        <f>IF(F21="","",IF(F21=10,"Correct!","Try again!"))</f>
      </c>
      <c r="G22" s="27">
        <f>IF(G21="","",IF(G21=10,"Correct!","Try again!"))</f>
      </c>
      <c r="H22" s="27">
        <f>IF(H21="","",IF(H21=46.8,"Correct!","Try again!"))</f>
      </c>
      <c r="I22" s="19"/>
    </row>
    <row r="23" spans="1:9" ht="12.75" customHeight="1">
      <c r="A23" s="12"/>
      <c r="B23" s="213"/>
      <c r="C23" s="213"/>
      <c r="D23" s="34"/>
      <c r="E23" s="34"/>
      <c r="F23" s="34"/>
      <c r="G23" s="34"/>
      <c r="H23" s="35"/>
      <c r="I23" s="19"/>
    </row>
    <row r="24" spans="1:9" ht="12.75" customHeight="1">
      <c r="A24" s="12"/>
      <c r="B24" s="221" t="s">
        <v>41</v>
      </c>
      <c r="C24" s="221"/>
      <c r="D24" s="19"/>
      <c r="E24" s="19"/>
      <c r="F24" s="19"/>
      <c r="G24" s="12"/>
      <c r="H24" s="12"/>
      <c r="I24" s="19"/>
    </row>
    <row r="25" spans="1:9" ht="12.75" customHeight="1">
      <c r="A25" s="12"/>
      <c r="B25" s="204" t="s">
        <v>77</v>
      </c>
      <c r="C25" s="204"/>
      <c r="D25" s="71" t="s">
        <v>6</v>
      </c>
      <c r="E25" s="71" t="s">
        <v>7</v>
      </c>
      <c r="F25" s="71" t="s">
        <v>8</v>
      </c>
      <c r="G25" s="71" t="s">
        <v>10</v>
      </c>
      <c r="H25" s="71" t="s">
        <v>2</v>
      </c>
      <c r="I25" s="19"/>
    </row>
    <row r="26" spans="1:9" ht="12.75" customHeight="1">
      <c r="A26" s="12"/>
      <c r="B26" s="213" t="s">
        <v>13</v>
      </c>
      <c r="C26" s="213"/>
      <c r="D26" s="122"/>
      <c r="E26" s="107"/>
      <c r="F26" s="122"/>
      <c r="G26" s="108"/>
      <c r="H26" s="12"/>
      <c r="I26" s="19"/>
    </row>
    <row r="27" spans="1:9" ht="12.75" customHeight="1">
      <c r="A27" s="12"/>
      <c r="B27" s="213" t="s">
        <v>26</v>
      </c>
      <c r="C27" s="213"/>
      <c r="D27" s="50"/>
      <c r="E27" s="50"/>
      <c r="F27" s="50"/>
      <c r="G27" s="50"/>
      <c r="H27" s="41"/>
      <c r="I27" s="19"/>
    </row>
    <row r="28" spans="1:9" ht="12.75" customHeight="1">
      <c r="A28" s="12"/>
      <c r="B28" s="213" t="s">
        <v>12</v>
      </c>
      <c r="C28" s="213"/>
      <c r="D28" s="59"/>
      <c r="E28" s="63"/>
      <c r="F28" s="59"/>
      <c r="G28" s="64"/>
      <c r="H28" s="61"/>
      <c r="I28" s="19"/>
    </row>
    <row r="29" spans="1:9" ht="12.75" customHeight="1">
      <c r="A29" s="12"/>
      <c r="B29" s="213" t="s">
        <v>111</v>
      </c>
      <c r="C29" s="213"/>
      <c r="D29" s="111"/>
      <c r="E29" s="123"/>
      <c r="F29" s="111"/>
      <c r="G29" s="124"/>
      <c r="H29" s="124"/>
      <c r="I29" s="19"/>
    </row>
    <row r="30" spans="1:9" ht="12.75" customHeight="1" thickBot="1">
      <c r="A30" s="12"/>
      <c r="B30" s="213" t="s">
        <v>74</v>
      </c>
      <c r="C30" s="213"/>
      <c r="D30" s="65"/>
      <c r="E30" s="66"/>
      <c r="F30" s="65"/>
      <c r="G30" s="62"/>
      <c r="H30" s="62"/>
      <c r="I30" s="19"/>
    </row>
    <row r="31" spans="1:9" ht="12.75" customHeight="1" thickTop="1">
      <c r="A31" s="12"/>
      <c r="B31" s="213"/>
      <c r="C31" s="213"/>
      <c r="D31" s="27">
        <f>IF(D30="","",IF(D30=6,"Correct!","Try again!"))</f>
      </c>
      <c r="E31" s="27">
        <f>IF(E30="","",IF(E30=12.51,"Correct!","Try again!"))</f>
      </c>
      <c r="F31" s="27">
        <f>IF(F30="","",IF(F30=8.57,"Correct!","Try again!"))</f>
      </c>
      <c r="G31" s="27">
        <f>IF(G30="","",IF(G30=10,"Correct!","Try again!"))</f>
      </c>
      <c r="H31" s="27">
        <f>IF(H30="","",IF(H30=37.08,"Correct!","Try again!"))</f>
      </c>
      <c r="I31" s="19"/>
    </row>
    <row r="32" spans="1:9" ht="12.75" customHeight="1">
      <c r="A32" s="12"/>
      <c r="B32" s="213"/>
      <c r="C32" s="213"/>
      <c r="D32" s="40"/>
      <c r="E32" s="40"/>
      <c r="F32" s="40"/>
      <c r="G32" s="40"/>
      <c r="H32" s="40"/>
      <c r="I32" s="19"/>
    </row>
    <row r="33" spans="1:9" ht="12.75" customHeight="1">
      <c r="A33" s="12"/>
      <c r="B33" s="213"/>
      <c r="C33" s="213"/>
      <c r="D33" s="36"/>
      <c r="E33" s="19"/>
      <c r="F33" s="19"/>
      <c r="G33" s="19"/>
      <c r="H33" s="19"/>
      <c r="I33" s="19"/>
    </row>
    <row r="34" spans="1:9" ht="12.75" customHeight="1">
      <c r="A34" s="12"/>
      <c r="B34" s="221" t="s">
        <v>55</v>
      </c>
      <c r="C34" s="221"/>
      <c r="D34" s="73" t="s">
        <v>21</v>
      </c>
      <c r="E34" s="68" t="s">
        <v>21</v>
      </c>
      <c r="F34" s="68" t="s">
        <v>9</v>
      </c>
      <c r="G34" s="25"/>
      <c r="H34" s="19"/>
      <c r="I34" s="19"/>
    </row>
    <row r="35" spans="1:9" ht="12.75" customHeight="1">
      <c r="A35" s="12"/>
      <c r="B35" s="204" t="s">
        <v>85</v>
      </c>
      <c r="C35" s="204"/>
      <c r="D35" s="74" t="s">
        <v>22</v>
      </c>
      <c r="E35" s="71" t="s">
        <v>23</v>
      </c>
      <c r="F35" s="71" t="s">
        <v>15</v>
      </c>
      <c r="G35" s="71" t="s">
        <v>2</v>
      </c>
      <c r="H35" s="19"/>
      <c r="I35" s="19"/>
    </row>
    <row r="36" spans="1:23" ht="12.75" customHeight="1">
      <c r="A36" s="12"/>
      <c r="B36" s="213" t="s">
        <v>73</v>
      </c>
      <c r="C36" s="213"/>
      <c r="D36" s="51"/>
      <c r="E36" s="44"/>
      <c r="F36" s="51"/>
      <c r="G36" s="45"/>
      <c r="H36" s="27">
        <f>IF(G36="","",IF(G36=113.8,"Correct!","Try again!"))</f>
      </c>
      <c r="I36" s="19"/>
      <c r="W36" s="8"/>
    </row>
    <row r="37" spans="1:23" ht="12.75" customHeight="1">
      <c r="A37" s="12"/>
      <c r="B37" s="213" t="s">
        <v>77</v>
      </c>
      <c r="C37" s="213"/>
      <c r="D37" s="46"/>
      <c r="E37" s="47"/>
      <c r="F37" s="48"/>
      <c r="G37" s="49"/>
      <c r="H37" s="27">
        <f>IF(G37="","",IF(G37=74.08,"Correct!","Try again!"))</f>
      </c>
      <c r="I37" s="19"/>
      <c r="W37" s="8"/>
    </row>
    <row r="38" spans="1:23" ht="12.75" customHeight="1">
      <c r="A38" s="12"/>
      <c r="B38" s="213"/>
      <c r="C38" s="213"/>
      <c r="D38" s="19"/>
      <c r="E38" s="19"/>
      <c r="F38" s="19"/>
      <c r="G38" s="19"/>
      <c r="H38" s="19"/>
      <c r="I38" s="19"/>
      <c r="W38" s="8"/>
    </row>
    <row r="39" spans="1:23" ht="12.75" customHeight="1">
      <c r="A39" s="12"/>
      <c r="B39" s="213"/>
      <c r="C39" s="213"/>
      <c r="D39" s="12"/>
      <c r="E39" s="12"/>
      <c r="F39" s="12"/>
      <c r="G39" s="12"/>
      <c r="H39" s="12"/>
      <c r="I39" s="19"/>
      <c r="W39" s="8"/>
    </row>
    <row r="40" spans="1:23" ht="12.75" customHeight="1">
      <c r="A40" s="32" t="s">
        <v>56</v>
      </c>
      <c r="B40" s="202" t="s">
        <v>86</v>
      </c>
      <c r="C40" s="202"/>
      <c r="D40" s="202"/>
      <c r="E40" s="12"/>
      <c r="F40" s="12"/>
      <c r="G40" s="12"/>
      <c r="H40" s="129"/>
      <c r="I40" s="19"/>
      <c r="W40" s="8"/>
    </row>
    <row r="41" spans="1:23" ht="12.75" customHeight="1">
      <c r="A41" s="12"/>
      <c r="B41" s="202"/>
      <c r="C41" s="202"/>
      <c r="D41" s="12"/>
      <c r="E41" s="12"/>
      <c r="F41" s="12"/>
      <c r="G41" s="12"/>
      <c r="H41" s="12"/>
      <c r="I41" s="19"/>
      <c r="W41" s="8"/>
    </row>
    <row r="42" spans="1:23" ht="12.75" customHeight="1">
      <c r="A42" s="19"/>
      <c r="B42" s="202" t="s">
        <v>87</v>
      </c>
      <c r="C42" s="202"/>
      <c r="D42" s="68"/>
      <c r="E42" s="68"/>
      <c r="F42" s="68"/>
      <c r="G42" s="68" t="s">
        <v>46</v>
      </c>
      <c r="H42" s="12"/>
      <c r="I42" s="19"/>
      <c r="W42" s="8"/>
    </row>
    <row r="43" spans="1:23" ht="12.75" customHeight="1">
      <c r="A43" s="19"/>
      <c r="B43" s="204" t="s">
        <v>85</v>
      </c>
      <c r="C43" s="204"/>
      <c r="D43" s="71" t="s">
        <v>88</v>
      </c>
      <c r="E43" s="71" t="s">
        <v>112</v>
      </c>
      <c r="F43" s="71" t="s">
        <v>111</v>
      </c>
      <c r="G43" s="71" t="s">
        <v>89</v>
      </c>
      <c r="H43" s="12"/>
      <c r="I43" s="19"/>
      <c r="W43" s="8"/>
    </row>
    <row r="44" spans="1:23" ht="12.75" customHeight="1">
      <c r="A44" s="19"/>
      <c r="B44" s="213" t="s">
        <v>73</v>
      </c>
      <c r="C44" s="213"/>
      <c r="D44" s="59"/>
      <c r="E44" s="107"/>
      <c r="F44" s="122"/>
      <c r="G44" s="52"/>
      <c r="H44" s="27">
        <f>IF(G44="","",IF(G44=10.4,"Correct!","Try again!"))</f>
      </c>
      <c r="I44" s="19"/>
      <c r="W44" s="8"/>
    </row>
    <row r="45" spans="1:23" ht="12.75" customHeight="1">
      <c r="A45" s="19"/>
      <c r="B45" s="213" t="s">
        <v>77</v>
      </c>
      <c r="C45" s="213"/>
      <c r="D45" s="60"/>
      <c r="E45" s="112"/>
      <c r="F45" s="113"/>
      <c r="G45" s="49"/>
      <c r="H45" s="27">
        <f>IF(G45="","",IF(G45=6.26,"Correct!","Try again!"))</f>
      </c>
      <c r="I45" s="19"/>
      <c r="W45" s="8"/>
    </row>
    <row r="46" spans="1:23" ht="12.75" customHeight="1">
      <c r="A46" s="19"/>
      <c r="B46" s="213"/>
      <c r="C46" s="213"/>
      <c r="D46" s="19"/>
      <c r="E46" s="19"/>
      <c r="F46" s="19"/>
      <c r="G46" s="19"/>
      <c r="H46" s="12"/>
      <c r="I46" s="19"/>
      <c r="W46" s="8"/>
    </row>
    <row r="47" spans="1:9" ht="12.75" customHeight="1">
      <c r="A47" s="19"/>
      <c r="B47" s="213"/>
      <c r="C47" s="213"/>
      <c r="D47" s="19"/>
      <c r="E47" s="19"/>
      <c r="F47" s="19"/>
      <c r="G47" s="19"/>
      <c r="H47" s="12"/>
      <c r="I47" s="19"/>
    </row>
    <row r="48" spans="1:9" ht="12.75" customHeight="1">
      <c r="A48" s="19"/>
      <c r="B48" s="221" t="s">
        <v>90</v>
      </c>
      <c r="C48" s="221"/>
      <c r="D48" s="19"/>
      <c r="E48" s="19"/>
      <c r="F48" s="19"/>
      <c r="G48" s="12"/>
      <c r="H48" s="12"/>
      <c r="I48" s="19"/>
    </row>
    <row r="49" spans="1:9" ht="12.75" customHeight="1">
      <c r="A49" s="19"/>
      <c r="B49" s="204" t="s">
        <v>85</v>
      </c>
      <c r="C49" s="204"/>
      <c r="D49" s="71" t="s">
        <v>6</v>
      </c>
      <c r="E49" s="71" t="s">
        <v>7</v>
      </c>
      <c r="F49" s="71" t="s">
        <v>8</v>
      </c>
      <c r="G49" s="71" t="s">
        <v>10</v>
      </c>
      <c r="H49" s="71" t="s">
        <v>2</v>
      </c>
      <c r="I49" s="19"/>
    </row>
    <row r="50" spans="1:9" ht="12.75" customHeight="1">
      <c r="A50" s="19"/>
      <c r="B50" s="213" t="s">
        <v>73</v>
      </c>
      <c r="C50" s="213"/>
      <c r="D50" s="53"/>
      <c r="E50" s="54"/>
      <c r="F50" s="53"/>
      <c r="G50" s="54"/>
      <c r="H50" s="55"/>
      <c r="I50" s="27">
        <f>IF(H50="","",IF(H50=36.4,"Correct!","Try again!"))</f>
      </c>
    </row>
    <row r="51" spans="1:9" ht="12.75" customHeight="1">
      <c r="A51" s="19"/>
      <c r="B51" s="213" t="s">
        <v>77</v>
      </c>
      <c r="C51" s="213"/>
      <c r="D51" s="56"/>
      <c r="E51" s="57"/>
      <c r="F51" s="56"/>
      <c r="G51" s="57"/>
      <c r="H51" s="58"/>
      <c r="I51" s="27">
        <f>IF(H51="","",IF(H51=30.83,"Correct!","Try again!"))</f>
      </c>
    </row>
    <row r="52" spans="1:9" ht="12.75" customHeight="1">
      <c r="A52" s="19"/>
      <c r="B52" s="213"/>
      <c r="C52" s="213"/>
      <c r="D52" s="19"/>
      <c r="E52" s="19"/>
      <c r="F52" s="19"/>
      <c r="G52" s="19"/>
      <c r="H52" s="19"/>
      <c r="I52" s="19"/>
    </row>
    <row r="53" spans="1:9" ht="12.75" customHeight="1">
      <c r="A53" s="12"/>
      <c r="B53" s="213"/>
      <c r="C53" s="213"/>
      <c r="D53" s="19"/>
      <c r="E53" s="19"/>
      <c r="F53" s="19"/>
      <c r="G53" s="19"/>
      <c r="H53" s="12"/>
      <c r="I53" s="19"/>
    </row>
    <row r="54" spans="1:9" ht="12.75" customHeight="1">
      <c r="A54" s="12"/>
      <c r="B54" s="221" t="s">
        <v>55</v>
      </c>
      <c r="C54" s="221"/>
      <c r="D54" s="73" t="s">
        <v>21</v>
      </c>
      <c r="E54" s="68" t="s">
        <v>21</v>
      </c>
      <c r="F54" s="68" t="s">
        <v>9</v>
      </c>
      <c r="G54" s="25"/>
      <c r="H54" s="12"/>
      <c r="I54" s="19"/>
    </row>
    <row r="55" spans="1:9" ht="12.75" customHeight="1">
      <c r="A55" s="12"/>
      <c r="B55" s="204" t="s">
        <v>85</v>
      </c>
      <c r="C55" s="204"/>
      <c r="D55" s="74" t="s">
        <v>22</v>
      </c>
      <c r="E55" s="71" t="s">
        <v>23</v>
      </c>
      <c r="F55" s="71" t="s">
        <v>15</v>
      </c>
      <c r="G55" s="71" t="s">
        <v>2</v>
      </c>
      <c r="H55" s="12"/>
      <c r="I55" s="19"/>
    </row>
    <row r="56" spans="1:9" ht="12.75" customHeight="1">
      <c r="A56" s="19"/>
      <c r="B56" s="213" t="s">
        <v>73</v>
      </c>
      <c r="C56" s="213"/>
      <c r="D56" s="51"/>
      <c r="E56" s="44"/>
      <c r="F56" s="51"/>
      <c r="G56" s="52"/>
      <c r="H56" s="27">
        <f>IF(G56="","",IF(G56=103.4,"Correct!","Try again!"))</f>
      </c>
      <c r="I56" s="19"/>
    </row>
    <row r="57" spans="1:9" ht="12.75" customHeight="1">
      <c r="A57" s="12"/>
      <c r="B57" s="213" t="s">
        <v>77</v>
      </c>
      <c r="C57" s="213"/>
      <c r="D57" s="46"/>
      <c r="E57" s="47"/>
      <c r="F57" s="48"/>
      <c r="G57" s="49"/>
      <c r="H57" s="27">
        <f>IF(G57="","",IF(G57=67.83,"Correct!","Try again!"))</f>
      </c>
      <c r="I57" s="19"/>
    </row>
    <row r="58" spans="1:9" ht="12.75" customHeight="1">
      <c r="A58" s="12"/>
      <c r="B58" s="12"/>
      <c r="C58" s="12"/>
      <c r="D58" s="12"/>
      <c r="E58" s="12"/>
      <c r="F58" s="12"/>
      <c r="G58" s="12"/>
      <c r="H58" s="12"/>
      <c r="I58" s="19"/>
    </row>
  </sheetData>
  <sheetProtection password="C690" sheet="1" objects="1" scenarios="1" selectLockedCells="1"/>
  <mergeCells count="54">
    <mergeCell ref="B10:C10"/>
    <mergeCell ref="B9:C9"/>
    <mergeCell ref="B48:C48"/>
    <mergeCell ref="B51:C51"/>
    <mergeCell ref="B24:C24"/>
    <mergeCell ref="B20:C20"/>
    <mergeCell ref="B25:C25"/>
    <mergeCell ref="B29:C29"/>
    <mergeCell ref="B38:C38"/>
    <mergeCell ref="B39:C39"/>
    <mergeCell ref="B44:C44"/>
    <mergeCell ref="B53:C53"/>
    <mergeCell ref="B42:C42"/>
    <mergeCell ref="B41:C41"/>
    <mergeCell ref="B43:C43"/>
    <mergeCell ref="B40:D40"/>
    <mergeCell ref="B56:C56"/>
    <mergeCell ref="B57:C57"/>
    <mergeCell ref="B45:C45"/>
    <mergeCell ref="B46:C46"/>
    <mergeCell ref="B47:C47"/>
    <mergeCell ref="B50:C50"/>
    <mergeCell ref="B54:C54"/>
    <mergeCell ref="B49:C49"/>
    <mergeCell ref="B52:C52"/>
    <mergeCell ref="B55:C55"/>
    <mergeCell ref="B27:C27"/>
    <mergeCell ref="B28:C28"/>
    <mergeCell ref="B6:C6"/>
    <mergeCell ref="B17:C17"/>
    <mergeCell ref="B21:C21"/>
    <mergeCell ref="B22:C22"/>
    <mergeCell ref="B23:C23"/>
    <mergeCell ref="B26:C26"/>
    <mergeCell ref="B12:C12"/>
    <mergeCell ref="B11:C11"/>
    <mergeCell ref="C3:D3"/>
    <mergeCell ref="C2:D2"/>
    <mergeCell ref="C1:D1"/>
    <mergeCell ref="A5:I5"/>
    <mergeCell ref="B18:C18"/>
    <mergeCell ref="B19:C19"/>
    <mergeCell ref="B16:C16"/>
    <mergeCell ref="B15:C15"/>
    <mergeCell ref="B8:C8"/>
    <mergeCell ref="B7:C7"/>
    <mergeCell ref="B30:C30"/>
    <mergeCell ref="B31:C31"/>
    <mergeCell ref="B32:C32"/>
    <mergeCell ref="B33:C33"/>
    <mergeCell ref="B36:C36"/>
    <mergeCell ref="B37:C37"/>
    <mergeCell ref="B35:C35"/>
    <mergeCell ref="B34:C34"/>
  </mergeCells>
  <printOptions horizontalCentered="1"/>
  <pageMargins left="0.25" right="0.25" top="0.35" bottom="0.31" header="0.42" footer="0.38"/>
  <pageSetup horizontalDpi="300" verticalDpi="300" orientation="portrait" scale="9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9" width="12.7109375" style="0" customWidth="1"/>
    <col min="10" max="10" width="2.7109375" style="0" customWidth="1"/>
    <col min="11" max="19" width="12.7109375" style="0" customWidth="1"/>
  </cols>
  <sheetData>
    <row r="1" spans="1:7" ht="12.75">
      <c r="A1" s="220" t="s">
        <v>137</v>
      </c>
      <c r="B1" s="220"/>
      <c r="C1" s="220"/>
      <c r="D1" s="5"/>
      <c r="F1" s="5"/>
      <c r="G1" s="5"/>
    </row>
    <row r="2" spans="5:7" ht="12.75">
      <c r="E2" s="5"/>
      <c r="F2" s="5"/>
      <c r="G2" s="5"/>
    </row>
    <row r="3" spans="1:10" ht="12.75">
      <c r="A3" s="139"/>
      <c r="B3" s="212" t="s">
        <v>159</v>
      </c>
      <c r="C3" s="198"/>
      <c r="D3" s="198"/>
      <c r="E3" s="198"/>
      <c r="F3" s="198"/>
      <c r="G3" s="198"/>
      <c r="H3" s="198"/>
      <c r="I3" s="198"/>
      <c r="J3" s="12"/>
    </row>
    <row r="4" spans="1:10" ht="12.75">
      <c r="A4" s="139"/>
      <c r="B4" s="206"/>
      <c r="C4" s="206"/>
      <c r="D4" s="206"/>
      <c r="E4" s="9"/>
      <c r="F4" s="28"/>
      <c r="G4" s="28"/>
      <c r="H4" s="11"/>
      <c r="I4" s="19"/>
      <c r="J4" s="12"/>
    </row>
    <row r="5" spans="1:10" ht="12.75">
      <c r="A5" s="139"/>
      <c r="B5" s="206" t="s">
        <v>67</v>
      </c>
      <c r="C5" s="206"/>
      <c r="D5" s="206"/>
      <c r="E5" s="12"/>
      <c r="F5" s="12"/>
      <c r="G5" s="12"/>
      <c r="H5" s="12"/>
      <c r="I5" s="19"/>
      <c r="J5" s="12"/>
    </row>
    <row r="6" spans="1:10" ht="12.75">
      <c r="A6" s="139"/>
      <c r="B6" s="206" t="s">
        <v>68</v>
      </c>
      <c r="C6" s="206"/>
      <c r="D6" s="206"/>
      <c r="E6" s="116">
        <v>27</v>
      </c>
      <c r="F6" s="12"/>
      <c r="G6" s="12"/>
      <c r="H6" s="12"/>
      <c r="I6" s="19"/>
      <c r="J6" s="12"/>
    </row>
    <row r="7" spans="1:10" ht="12.75">
      <c r="A7" s="139"/>
      <c r="B7" s="206" t="s">
        <v>69</v>
      </c>
      <c r="C7" s="206"/>
      <c r="D7" s="206"/>
      <c r="E7" s="116">
        <v>20</v>
      </c>
      <c r="F7" s="12"/>
      <c r="G7" s="12"/>
      <c r="H7" s="12"/>
      <c r="I7" s="19"/>
      <c r="J7" s="12"/>
    </row>
    <row r="8" spans="1:10" ht="12.75">
      <c r="A8" s="139"/>
      <c r="B8" s="206" t="s">
        <v>70</v>
      </c>
      <c r="C8" s="206"/>
      <c r="D8" s="206"/>
      <c r="E8" s="118">
        <v>2</v>
      </c>
      <c r="F8" s="12"/>
      <c r="G8" s="12"/>
      <c r="H8" s="30"/>
      <c r="I8" s="19"/>
      <c r="J8" s="12"/>
    </row>
    <row r="9" spans="1:10" ht="12.75">
      <c r="A9" s="139"/>
      <c r="B9" s="206" t="s">
        <v>71</v>
      </c>
      <c r="C9" s="206"/>
      <c r="D9" s="206"/>
      <c r="E9" s="116">
        <v>130</v>
      </c>
      <c r="F9" s="12"/>
      <c r="G9" s="12"/>
      <c r="H9" s="30"/>
      <c r="I9" s="19"/>
      <c r="J9" s="12"/>
    </row>
    <row r="10" spans="1:10" ht="12.75">
      <c r="A10" s="139"/>
      <c r="B10" s="206"/>
      <c r="C10" s="206"/>
      <c r="D10" s="206"/>
      <c r="E10" s="31"/>
      <c r="F10" s="12"/>
      <c r="G10" s="12"/>
      <c r="H10" s="30"/>
      <c r="I10" s="19"/>
      <c r="J10" s="12"/>
    </row>
    <row r="11" spans="1:10" ht="12.75">
      <c r="A11" s="139"/>
      <c r="B11" s="206" t="s">
        <v>72</v>
      </c>
      <c r="C11" s="206"/>
      <c r="D11" s="206"/>
      <c r="E11" s="30"/>
      <c r="F11" s="12"/>
      <c r="G11" s="12"/>
      <c r="H11" s="30"/>
      <c r="I11" s="19"/>
      <c r="J11" s="12"/>
    </row>
    <row r="12" spans="1:10" ht="12.75">
      <c r="A12" s="139"/>
      <c r="B12" s="206" t="s">
        <v>68</v>
      </c>
      <c r="C12" s="206"/>
      <c r="D12" s="206"/>
      <c r="E12" s="116">
        <v>17</v>
      </c>
      <c r="F12" s="12"/>
      <c r="G12" s="12"/>
      <c r="H12" s="30"/>
      <c r="I12" s="19"/>
      <c r="J12" s="12"/>
    </row>
    <row r="13" spans="1:10" ht="12.75">
      <c r="A13" s="139"/>
      <c r="B13" s="206" t="s">
        <v>69</v>
      </c>
      <c r="C13" s="206"/>
      <c r="D13" s="206"/>
      <c r="E13" s="116">
        <v>20</v>
      </c>
      <c r="F13" s="30"/>
      <c r="G13" s="30"/>
      <c r="H13" s="19"/>
      <c r="I13" s="19"/>
      <c r="J13" s="12"/>
    </row>
    <row r="14" spans="1:10" ht="12.75">
      <c r="A14" s="139"/>
      <c r="B14" s="206" t="s">
        <v>70</v>
      </c>
      <c r="C14" s="206"/>
      <c r="D14" s="206"/>
      <c r="E14" s="118">
        <v>1</v>
      </c>
      <c r="F14" s="13"/>
      <c r="G14" s="13"/>
      <c r="H14" s="12"/>
      <c r="I14" s="12"/>
      <c r="J14" s="12"/>
    </row>
    <row r="15" spans="1:10" ht="12.75">
      <c r="A15" s="139"/>
      <c r="B15" s="206" t="s">
        <v>71</v>
      </c>
      <c r="C15" s="206"/>
      <c r="D15" s="206"/>
      <c r="E15" s="116">
        <v>84</v>
      </c>
      <c r="F15" s="12"/>
      <c r="G15" s="12"/>
      <c r="H15" s="12"/>
      <c r="I15" s="12"/>
      <c r="J15" s="12"/>
    </row>
    <row r="16" spans="1:10" ht="12.75">
      <c r="A16" s="139"/>
      <c r="B16" s="206"/>
      <c r="C16" s="206"/>
      <c r="D16" s="206"/>
      <c r="E16" s="12"/>
      <c r="F16" s="12"/>
      <c r="G16" s="12"/>
      <c r="H16" s="12"/>
      <c r="I16" s="12"/>
      <c r="J16" s="12"/>
    </row>
    <row r="17" spans="1:10" ht="12.75">
      <c r="A17" s="139"/>
      <c r="B17" s="206"/>
      <c r="C17" s="206"/>
      <c r="D17" s="206"/>
      <c r="E17" s="68" t="s">
        <v>39</v>
      </c>
      <c r="F17" s="68"/>
      <c r="G17" s="68"/>
      <c r="H17" s="69" t="s">
        <v>113</v>
      </c>
      <c r="I17" s="69"/>
      <c r="J17" s="12"/>
    </row>
    <row r="18" spans="1:10" ht="12.75">
      <c r="A18" s="139"/>
      <c r="B18" s="204" t="s">
        <v>4</v>
      </c>
      <c r="C18" s="204"/>
      <c r="D18" s="204"/>
      <c r="E18" s="71" t="s">
        <v>5</v>
      </c>
      <c r="F18" s="70" t="s">
        <v>40</v>
      </c>
      <c r="G18" s="70"/>
      <c r="H18" s="71" t="s">
        <v>75</v>
      </c>
      <c r="I18" s="71" t="s">
        <v>76</v>
      </c>
      <c r="J18" s="12"/>
    </row>
    <row r="19" spans="1:10" ht="12.75">
      <c r="A19" s="139"/>
      <c r="B19" s="206" t="s">
        <v>114</v>
      </c>
      <c r="C19" s="206"/>
      <c r="D19" s="206"/>
      <c r="E19" s="116">
        <v>300000</v>
      </c>
      <c r="F19" s="203" t="s">
        <v>109</v>
      </c>
      <c r="G19" s="203"/>
      <c r="H19" s="121">
        <v>15000</v>
      </c>
      <c r="I19" s="118">
        <v>35000</v>
      </c>
      <c r="J19" s="12"/>
    </row>
    <row r="20" spans="1:10" ht="12.75">
      <c r="A20" s="139"/>
      <c r="B20" s="206" t="s">
        <v>117</v>
      </c>
      <c r="C20" s="206"/>
      <c r="D20" s="206"/>
      <c r="E20" s="118">
        <v>750000</v>
      </c>
      <c r="F20" s="206" t="s">
        <v>107</v>
      </c>
      <c r="G20" s="206"/>
      <c r="H20" s="121">
        <v>104</v>
      </c>
      <c r="I20" s="118">
        <v>146</v>
      </c>
      <c r="J20" s="12"/>
    </row>
    <row r="21" spans="1:10" ht="12.75">
      <c r="A21" s="139"/>
      <c r="B21" s="206" t="s">
        <v>115</v>
      </c>
      <c r="C21" s="206"/>
      <c r="D21" s="206"/>
      <c r="E21" s="118">
        <v>450000</v>
      </c>
      <c r="F21" s="206" t="s">
        <v>110</v>
      </c>
      <c r="G21" s="206"/>
      <c r="H21" s="121">
        <v>5</v>
      </c>
      <c r="I21" s="118">
        <v>10</v>
      </c>
      <c r="J21" s="12"/>
    </row>
    <row r="22" spans="1:10" ht="12.75">
      <c r="A22" s="139"/>
      <c r="B22" s="206" t="s">
        <v>116</v>
      </c>
      <c r="C22" s="206"/>
      <c r="D22" s="206"/>
      <c r="E22" s="119">
        <v>500000</v>
      </c>
      <c r="F22" s="206" t="s">
        <v>108</v>
      </c>
      <c r="G22" s="206"/>
      <c r="H22" s="118">
        <v>1500</v>
      </c>
      <c r="I22" s="118">
        <v>3500</v>
      </c>
      <c r="J22" s="12"/>
    </row>
    <row r="23" spans="1:10" ht="13.5" thickBot="1">
      <c r="A23" s="139"/>
      <c r="B23" s="206" t="s">
        <v>2</v>
      </c>
      <c r="C23" s="206"/>
      <c r="D23" s="206"/>
      <c r="E23" s="120">
        <f>SUM(E19:E22)</f>
        <v>2000000</v>
      </c>
      <c r="F23" s="12"/>
      <c r="G23" s="12"/>
      <c r="H23" s="12"/>
      <c r="I23" s="12"/>
      <c r="J23" s="12"/>
    </row>
    <row r="24" spans="1:10" ht="13.5" thickTop="1">
      <c r="A24" s="139"/>
      <c r="B24" s="206"/>
      <c r="C24" s="206"/>
      <c r="D24" s="206"/>
      <c r="E24" s="12"/>
      <c r="F24" s="12"/>
      <c r="G24" s="12"/>
      <c r="H24" s="12"/>
      <c r="I24" s="12"/>
      <c r="J24" s="12"/>
    </row>
    <row r="25" spans="1:10" ht="12.75">
      <c r="A25" s="139"/>
      <c r="B25" s="202" t="s">
        <v>78</v>
      </c>
      <c r="C25" s="202"/>
      <c r="D25" s="202"/>
      <c r="E25" s="12"/>
      <c r="F25" s="12"/>
      <c r="G25" s="12"/>
      <c r="H25" s="12"/>
      <c r="I25" s="12"/>
      <c r="J25" s="12"/>
    </row>
    <row r="26" spans="1:10" ht="12.75">
      <c r="A26" s="139"/>
      <c r="B26" s="206" t="s">
        <v>79</v>
      </c>
      <c r="C26" s="206"/>
      <c r="D26" s="206"/>
      <c r="E26" s="130">
        <v>150</v>
      </c>
      <c r="F26" s="12"/>
      <c r="G26" s="12"/>
      <c r="H26" s="12"/>
      <c r="I26" s="12"/>
      <c r="J26" s="12"/>
    </row>
    <row r="27" spans="1:10" ht="12.75">
      <c r="A27" s="139"/>
      <c r="B27" s="206" t="s">
        <v>80</v>
      </c>
      <c r="C27" s="206"/>
      <c r="D27" s="206"/>
      <c r="E27" s="130">
        <v>245</v>
      </c>
      <c r="F27" s="12"/>
      <c r="G27" s="12"/>
      <c r="H27" s="12"/>
      <c r="I27" s="12"/>
      <c r="J27" s="12"/>
    </row>
    <row r="28" spans="1:10" ht="12.75">
      <c r="A28" s="139"/>
      <c r="B28" s="206" t="s">
        <v>123</v>
      </c>
      <c r="C28" s="206"/>
      <c r="D28" s="206"/>
      <c r="E28" s="37" t="s">
        <v>81</v>
      </c>
      <c r="F28" s="12"/>
      <c r="G28" s="12"/>
      <c r="H28" s="12"/>
      <c r="I28" s="12"/>
      <c r="J28" s="12"/>
    </row>
    <row r="29" spans="1:10" ht="12.75">
      <c r="A29" s="139"/>
      <c r="B29" s="206" t="s">
        <v>82</v>
      </c>
      <c r="C29" s="206"/>
      <c r="D29" s="206"/>
      <c r="E29" s="38" t="s">
        <v>83</v>
      </c>
      <c r="F29" s="12"/>
      <c r="G29" s="12"/>
      <c r="H29" s="12"/>
      <c r="I29" s="12"/>
      <c r="J29" s="12"/>
    </row>
    <row r="30" spans="1:10" ht="12.75">
      <c r="A30" s="139"/>
      <c r="B30" s="206" t="s">
        <v>84</v>
      </c>
      <c r="C30" s="206"/>
      <c r="D30" s="206"/>
      <c r="E30" s="39">
        <v>0.5</v>
      </c>
      <c r="F30" s="12"/>
      <c r="G30" s="12"/>
      <c r="H30" s="12"/>
      <c r="I30" s="12"/>
      <c r="J30" s="12"/>
    </row>
    <row r="31" spans="1:10" ht="12.75">
      <c r="A31" s="139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password="C690" sheet="1" objects="1" scenarios="1" selectLockedCells="1" selectUnlockedCells="1"/>
  <mergeCells count="33">
    <mergeCell ref="B30:D30"/>
    <mergeCell ref="B22:D22"/>
    <mergeCell ref="B23:D23"/>
    <mergeCell ref="B24:D24"/>
    <mergeCell ref="B26:D26"/>
    <mergeCell ref="B27:D27"/>
    <mergeCell ref="B28:D28"/>
    <mergeCell ref="B16:D16"/>
    <mergeCell ref="B17:D17"/>
    <mergeCell ref="B19:D19"/>
    <mergeCell ref="B20:D20"/>
    <mergeCell ref="B21:D21"/>
    <mergeCell ref="B29:D29"/>
    <mergeCell ref="A1:C1"/>
    <mergeCell ref="B25:D25"/>
    <mergeCell ref="B18:D18"/>
    <mergeCell ref="B4:D4"/>
    <mergeCell ref="B5:D5"/>
    <mergeCell ref="B6:D6"/>
    <mergeCell ref="B7:D7"/>
    <mergeCell ref="B8:D8"/>
    <mergeCell ref="B9:D9"/>
    <mergeCell ref="B10:D10"/>
    <mergeCell ref="B3:I3"/>
    <mergeCell ref="F22:G22"/>
    <mergeCell ref="F21:G21"/>
    <mergeCell ref="F20:G20"/>
    <mergeCell ref="F19:G19"/>
    <mergeCell ref="B11:D11"/>
    <mergeCell ref="B12:D12"/>
    <mergeCell ref="B13:D13"/>
    <mergeCell ref="B14:D14"/>
    <mergeCell ref="B15:D1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2013-07-07T21:01:21Z</cp:lastPrinted>
  <dcterms:created xsi:type="dcterms:W3CDTF">1999-06-02T16:16:49Z</dcterms:created>
  <dcterms:modified xsi:type="dcterms:W3CDTF">2013-07-29T09:36:10Z</dcterms:modified>
  <cp:category/>
  <cp:version/>
  <cp:contentType/>
  <cp:contentStatus/>
</cp:coreProperties>
</file>