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860" windowHeight="4980" activeTab="1"/>
  </bookViews>
  <sheets>
    <sheet name="Normal" sheetId="1" r:id="rId1"/>
    <sheet name="CPM" sheetId="2" r:id="rId2"/>
  </sheets>
  <definedNames>
    <definedName name="a">'CPM'!$D$19:$D$32</definedName>
    <definedName name="Ave_path">'CPM'!$C$63:$F$63</definedName>
    <definedName name="b">'CPM'!$F$19:$F$32</definedName>
    <definedName name="Confidence_Level">'Normal'!$B$6</definedName>
    <definedName name="LookupTable">'CPM'!$C$19:$I$32</definedName>
    <definedName name="m">'CPM'!$E$19:$E$32</definedName>
    <definedName name="Mean">'Normal'!$B$2</definedName>
    <definedName name="Mean_Path1">'Normal'!$B$2</definedName>
    <definedName name="Mean_Path2">'Normal'!$B$15</definedName>
    <definedName name="Mean_Path3">'Normal'!$B$27</definedName>
    <definedName name="Mean_Path4">'Normal'!$B$39</definedName>
    <definedName name="n">'Normal'!$B$4</definedName>
    <definedName name="s_Path1">'Normal'!$B$3</definedName>
    <definedName name="s_Path2">'Normal'!$B$16</definedName>
    <definedName name="s_Path3">'Normal'!$B$28</definedName>
    <definedName name="s_Path4">'Normal'!$B$40</definedName>
    <definedName name="Standard_Deviation">'Normal'!$B$3</definedName>
    <definedName name="T">'CPM'!$H$35</definedName>
    <definedName name="Table">'Normal'!$C$67:$D$135</definedName>
    <definedName name="tm">'CPM'!$E$19:$E$32</definedName>
    <definedName name="to">'CPM'!$D$19:$D$32</definedName>
    <definedName name="tp">'CPM'!$F$19:$F$32</definedName>
    <definedName name="Var_path">'CPM'!$C$79:$F$79</definedName>
    <definedName name="X">'Normal'!$C$67:$C$135</definedName>
  </definedNames>
  <calcPr fullCalcOnLoad="1"/>
</workbook>
</file>

<file path=xl/sharedStrings.xml><?xml version="1.0" encoding="utf-8"?>
<sst xmlns="http://schemas.openxmlformats.org/spreadsheetml/2006/main" count="79" uniqueCount="39">
  <si>
    <t>Activity</t>
  </si>
  <si>
    <t>mean</t>
  </si>
  <si>
    <t>variance</t>
  </si>
  <si>
    <t>to</t>
  </si>
  <si>
    <t>tm</t>
  </si>
  <si>
    <t>tp</t>
  </si>
  <si>
    <t>Paths</t>
  </si>
  <si>
    <t>A</t>
  </si>
  <si>
    <t>B</t>
  </si>
  <si>
    <t>C</t>
  </si>
  <si>
    <t>D</t>
  </si>
  <si>
    <t>E</t>
  </si>
  <si>
    <t>F</t>
  </si>
  <si>
    <t>G</t>
  </si>
  <si>
    <t>H</t>
  </si>
  <si>
    <t>Average path time</t>
  </si>
  <si>
    <t>Variance of path time</t>
  </si>
  <si>
    <t>Z</t>
  </si>
  <si>
    <t>What is the projected completion time?</t>
  </si>
  <si>
    <t>Mean</t>
  </si>
  <si>
    <t>Standard Deviation</t>
  </si>
  <si>
    <t>x</t>
  </si>
  <si>
    <t>y</t>
  </si>
  <si>
    <t>X</t>
  </si>
  <si>
    <t>f(x)</t>
  </si>
  <si>
    <t>Path 1</t>
  </si>
  <si>
    <t>Path 2</t>
  </si>
  <si>
    <t>Path 3</t>
  </si>
  <si>
    <t>Path 4</t>
  </si>
  <si>
    <t>PERT/CPM - Probabilistic Time Estimates</t>
  </si>
  <si>
    <t>P(T &lt; Target date) =</t>
  </si>
  <si>
    <t>Use this template to determine the likelihood of completing a project at a certain</t>
  </si>
  <si>
    <t>target time (T). The activities in this project have probabilistic times  - optimistic (b),</t>
  </si>
  <si>
    <t>most likely (m), and pessimistic (a).</t>
  </si>
  <si>
    <r>
      <t xml:space="preserve">Enter the project information in the </t>
    </r>
    <r>
      <rPr>
        <b/>
        <sz val="10"/>
        <color indexed="44"/>
        <rFont val="Arial"/>
        <family val="2"/>
      </rPr>
      <t xml:space="preserve">blue </t>
    </r>
    <r>
      <rPr>
        <sz val="10"/>
        <rFont val="Arial"/>
        <family val="0"/>
      </rPr>
      <t>cells below.  Using the activity precedence</t>
    </r>
  </si>
  <si>
    <t>information, identify the paths and the activities within them, then enter the</t>
  </si>
  <si>
    <r>
      <t xml:space="preserve">path information in the </t>
    </r>
    <r>
      <rPr>
        <b/>
        <sz val="10"/>
        <rFont val="Arial"/>
        <family val="2"/>
      </rPr>
      <t>Path</t>
    </r>
    <r>
      <rPr>
        <sz val="10"/>
        <rFont val="Arial"/>
        <family val="0"/>
      </rPr>
      <t xml:space="preserve"> table below:</t>
    </r>
  </si>
  <si>
    <t>Note: the answers on this template may differ slightly from the key on the</t>
  </si>
  <si>
    <t>text due to rounding in solving the text problems.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</si>
</sst>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0"/>
    <numFmt numFmtId="169" formatCode="0.000000"/>
    <numFmt numFmtId="170" formatCode="0.0%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0.000000000000000000"/>
    <numFmt numFmtId="180" formatCode="0.0000000000000000000"/>
    <numFmt numFmtId="181" formatCode="0.00000000"/>
    <numFmt numFmtId="182" formatCode="0.0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i/>
      <sz val="10"/>
      <name val="Arial"/>
      <family val="2"/>
    </font>
    <font>
      <b/>
      <sz val="10"/>
      <color indexed="44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0" fillId="0" borderId="0" xfId="0" applyNumberFormat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9" fontId="0" fillId="0" borderId="0" xfId="19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166" fontId="0" fillId="0" borderId="1" xfId="0" applyNumberFormat="1" applyBorder="1" applyAlignment="1">
      <alignment horizontal="center"/>
    </xf>
    <xf numFmtId="182" fontId="0" fillId="2" borderId="0" xfId="0" applyNumberFormat="1" applyFill="1" applyAlignment="1">
      <alignment horizontal="right"/>
    </xf>
    <xf numFmtId="0" fontId="0" fillId="2" borderId="0" xfId="0" applyFill="1" applyAlignment="1">
      <alignment/>
    </xf>
    <xf numFmtId="165" fontId="0" fillId="0" borderId="0" xfId="0" applyNumberFormat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70" fontId="0" fillId="0" borderId="0" xfId="19" applyNumberForma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16" fontId="0" fillId="0" borderId="0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845"/>
          <c:w val="0.95575"/>
          <c:h val="0.71475"/>
        </c:manualLayout>
      </c:layout>
      <c:scatterChart>
        <c:scatterStyle val="smooth"/>
        <c:varyColors val="0"/>
        <c:ser>
          <c:idx val="0"/>
          <c:order val="0"/>
          <c:tx>
            <c:v>Path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Normal!$C$67:$C$135</c:f>
              <c:numCache>
                <c:ptCount val="69"/>
                <c:pt idx="0">
                  <c:v>9.448589115179578</c:v>
                </c:pt>
                <c:pt idx="1">
                  <c:v>9.616914197485613</c:v>
                </c:pt>
                <c:pt idx="2">
                  <c:v>9.785239279791648</c:v>
                </c:pt>
                <c:pt idx="3">
                  <c:v>9.953564362097683</c:v>
                </c:pt>
                <c:pt idx="4">
                  <c:v>10.121889444403719</c:v>
                </c:pt>
                <c:pt idx="5">
                  <c:v>10.290214526709754</c:v>
                </c:pt>
                <c:pt idx="6">
                  <c:v>10.458539609015789</c:v>
                </c:pt>
                <c:pt idx="7">
                  <c:v>10.626864691321824</c:v>
                </c:pt>
                <c:pt idx="8">
                  <c:v>10.79518977362786</c:v>
                </c:pt>
                <c:pt idx="9">
                  <c:v>10.963514855933894</c:v>
                </c:pt>
                <c:pt idx="10">
                  <c:v>11.13183993823993</c:v>
                </c:pt>
                <c:pt idx="11">
                  <c:v>11.300165020545965</c:v>
                </c:pt>
                <c:pt idx="12">
                  <c:v>11.468490102852</c:v>
                </c:pt>
                <c:pt idx="13">
                  <c:v>11.636815185158035</c:v>
                </c:pt>
                <c:pt idx="14">
                  <c:v>11.80514026746407</c:v>
                </c:pt>
                <c:pt idx="15">
                  <c:v>11.973465349770105</c:v>
                </c:pt>
                <c:pt idx="16">
                  <c:v>12.14179043207614</c:v>
                </c:pt>
                <c:pt idx="17">
                  <c:v>12.310115514382176</c:v>
                </c:pt>
                <c:pt idx="18">
                  <c:v>12.47844059668821</c:v>
                </c:pt>
                <c:pt idx="19">
                  <c:v>12.646765678994246</c:v>
                </c:pt>
                <c:pt idx="20">
                  <c:v>12.815090761300281</c:v>
                </c:pt>
                <c:pt idx="21">
                  <c:v>12.983415843606316</c:v>
                </c:pt>
                <c:pt idx="22">
                  <c:v>13.151740925912351</c:v>
                </c:pt>
                <c:pt idx="23">
                  <c:v>13.320066008218387</c:v>
                </c:pt>
                <c:pt idx="24">
                  <c:v>13.488391090524422</c:v>
                </c:pt>
                <c:pt idx="25">
                  <c:v>13.656716172830457</c:v>
                </c:pt>
                <c:pt idx="26">
                  <c:v>13.825041255136492</c:v>
                </c:pt>
                <c:pt idx="27">
                  <c:v>13.993366337442527</c:v>
                </c:pt>
                <c:pt idx="28">
                  <c:v>14.161691419748562</c:v>
                </c:pt>
                <c:pt idx="29">
                  <c:v>14.330016502054598</c:v>
                </c:pt>
                <c:pt idx="30">
                  <c:v>14.498341584360633</c:v>
                </c:pt>
                <c:pt idx="31">
                  <c:v>14.666666666666668</c:v>
                </c:pt>
                <c:pt idx="32">
                  <c:v>14.834991748972703</c:v>
                </c:pt>
                <c:pt idx="33">
                  <c:v>15.003316831278738</c:v>
                </c:pt>
                <c:pt idx="34">
                  <c:v>15.171641913584773</c:v>
                </c:pt>
                <c:pt idx="35">
                  <c:v>15.339966995890808</c:v>
                </c:pt>
                <c:pt idx="36">
                  <c:v>15.508292078196844</c:v>
                </c:pt>
                <c:pt idx="37">
                  <c:v>15.676617160502879</c:v>
                </c:pt>
                <c:pt idx="38">
                  <c:v>15.844942242808914</c:v>
                </c:pt>
                <c:pt idx="39">
                  <c:v>16.01326732511495</c:v>
                </c:pt>
                <c:pt idx="40">
                  <c:v>16.181592407420982</c:v>
                </c:pt>
                <c:pt idx="41">
                  <c:v>16.349917489727016</c:v>
                </c:pt>
                <c:pt idx="42">
                  <c:v>16.51824257203305</c:v>
                </c:pt>
                <c:pt idx="43">
                  <c:v>16.686567654339083</c:v>
                </c:pt>
                <c:pt idx="44">
                  <c:v>16.854892736645116</c:v>
                </c:pt>
                <c:pt idx="45">
                  <c:v>17.02321781895115</c:v>
                </c:pt>
                <c:pt idx="46">
                  <c:v>17.191542901257183</c:v>
                </c:pt>
                <c:pt idx="47">
                  <c:v>17.359867983563216</c:v>
                </c:pt>
                <c:pt idx="48">
                  <c:v>17.52819306586925</c:v>
                </c:pt>
                <c:pt idx="49">
                  <c:v>17.696518148175283</c:v>
                </c:pt>
                <c:pt idx="50">
                  <c:v>17.864843230481316</c:v>
                </c:pt>
                <c:pt idx="51">
                  <c:v>18.03316831278735</c:v>
                </c:pt>
                <c:pt idx="52">
                  <c:v>18.201493395093383</c:v>
                </c:pt>
                <c:pt idx="53">
                  <c:v>18.369818477399416</c:v>
                </c:pt>
                <c:pt idx="54">
                  <c:v>18.53814355970545</c:v>
                </c:pt>
                <c:pt idx="55">
                  <c:v>18.706468642011483</c:v>
                </c:pt>
                <c:pt idx="56">
                  <c:v>18.874793724317517</c:v>
                </c:pt>
                <c:pt idx="57">
                  <c:v>19.04311880662355</c:v>
                </c:pt>
                <c:pt idx="58">
                  <c:v>19.211443888929583</c:v>
                </c:pt>
                <c:pt idx="59">
                  <c:v>19.379768971235617</c:v>
                </c:pt>
                <c:pt idx="60">
                  <c:v>19.54809405354165</c:v>
                </c:pt>
                <c:pt idx="61">
                  <c:v>19.716419135847683</c:v>
                </c:pt>
                <c:pt idx="62">
                  <c:v>19.884744218153717</c:v>
                </c:pt>
                <c:pt idx="63">
                  <c:v>20.05306930045975</c:v>
                </c:pt>
                <c:pt idx="64">
                  <c:v>20.221394382765784</c:v>
                </c:pt>
                <c:pt idx="65">
                  <c:v>20.389719465071817</c:v>
                </c:pt>
                <c:pt idx="66">
                  <c:v>20.55804454737785</c:v>
                </c:pt>
                <c:pt idx="67">
                  <c:v>20.726369629683884</c:v>
                </c:pt>
              </c:numCache>
            </c:numRef>
          </c:xVal>
          <c:yVal>
            <c:numRef>
              <c:f>Normal!$D$67:$D$135</c:f>
              <c:numCache>
                <c:ptCount val="69"/>
                <c:pt idx="0">
                  <c:v>0.0019407797171073797</c:v>
                </c:pt>
                <c:pt idx="1">
                  <c:v>0.0026329102895552214</c:v>
                </c:pt>
                <c:pt idx="2">
                  <c:v>0.0035363312099579414</c:v>
                </c:pt>
                <c:pt idx="3">
                  <c:v>0.004702478961862944</c:v>
                </c:pt>
                <c:pt idx="4">
                  <c:v>0.006190957801212228</c:v>
                </c:pt>
                <c:pt idx="5">
                  <c:v>0.00806948616783677</c:v>
                </c:pt>
                <c:pt idx="6">
                  <c:v>0.010413362199758027</c:v>
                </c:pt>
                <c:pt idx="7">
                  <c:v>0.013304333488532988</c:v>
                </c:pt>
                <c:pt idx="8">
                  <c:v>0.016828768091792068</c:v>
                </c:pt>
                <c:pt idx="9">
                  <c:v>0.021075048566876062</c:v>
                </c:pt>
                <c:pt idx="10">
                  <c:v>0.02613014969477887</c:v>
                </c:pt>
                <c:pt idx="11">
                  <c:v>0.03207541370158103</c:v>
                </c:pt>
                <c:pt idx="12">
                  <c:v>0.03898160266773471</c:v>
                </c:pt>
                <c:pt idx="13">
                  <c:v>0.046903383155549434</c:v>
                </c:pt>
                <c:pt idx="14">
                  <c:v>0.055873477730368125</c:v>
                </c:pt>
                <c:pt idx="15">
                  <c:v>0.06589679515367036</c:v>
                </c:pt>
                <c:pt idx="16">
                  <c:v>0.07694491747249689</c:v>
                </c:pt>
                <c:pt idx="17">
                  <c:v>0.08895136932921377</c:v>
                </c:pt>
                <c:pt idx="18">
                  <c:v>0.10180811421570456</c:v>
                </c:pt>
                <c:pt idx="19">
                  <c:v>0.11536370713317648</c:v>
                </c:pt>
                <c:pt idx="20">
                  <c:v>0.12942347869253917</c:v>
                </c:pt>
                <c:pt idx="21">
                  <c:v>0.14375203101294887</c:v>
                </c:pt>
                <c:pt idx="22">
                  <c:v>0.1580781938457515</c:v>
                </c:pt>
                <c:pt idx="23">
                  <c:v>0.17210242751272753</c:v>
                </c:pt>
                <c:pt idx="24">
                  <c:v>0.18550647894474023</c:v>
                </c:pt>
                <c:pt idx="25">
                  <c:v>0.19796491308761582</c:v>
                </c:pt>
                <c:pt idx="26">
                  <c:v>0.2091579709577705</c:v>
                </c:pt>
                <c:pt idx="27">
                  <c:v>0.21878506474380632</c:v>
                </c:pt>
                <c:pt idx="28">
                  <c:v>0.22657812503968747</c:v>
                </c:pt>
                <c:pt idx="29">
                  <c:v>0.2323139775832663</c:v>
                </c:pt>
                <c:pt idx="30">
                  <c:v>0.23582495373761694</c:v>
                </c:pt>
                <c:pt idx="31">
                  <c:v>0.23700703123739403</c:v>
                </c:pt>
                <c:pt idx="32">
                  <c:v>0.23582495373761694</c:v>
                </c:pt>
                <c:pt idx="33">
                  <c:v>0.2323139775832663</c:v>
                </c:pt>
                <c:pt idx="34">
                  <c:v>0.22657812503968747</c:v>
                </c:pt>
                <c:pt idx="35">
                  <c:v>0.21878506474380632</c:v>
                </c:pt>
                <c:pt idx="36">
                  <c:v>0.2091579709577705</c:v>
                </c:pt>
                <c:pt idx="37">
                  <c:v>0.19796491308761582</c:v>
                </c:pt>
                <c:pt idx="38">
                  <c:v>0.18550647894474023</c:v>
                </c:pt>
                <c:pt idx="39">
                  <c:v>0.17210242751272753</c:v>
                </c:pt>
                <c:pt idx="40">
                  <c:v>0.15807819384575164</c:v>
                </c:pt>
                <c:pt idx="41">
                  <c:v>0.1437520310129492</c:v>
                </c:pt>
                <c:pt idx="42">
                  <c:v>0.12942347869253962</c:v>
                </c:pt>
                <c:pt idx="43">
                  <c:v>0.11536370713317709</c:v>
                </c:pt>
                <c:pt idx="44">
                  <c:v>0.10180811421570525</c:v>
                </c:pt>
                <c:pt idx="45">
                  <c:v>0.08895136932921457</c:v>
                </c:pt>
                <c:pt idx="46">
                  <c:v>0.07694491747249775</c:v>
                </c:pt>
                <c:pt idx="47">
                  <c:v>0.06589679515367126</c:v>
                </c:pt>
                <c:pt idx="48">
                  <c:v>0.05587347773036901</c:v>
                </c:pt>
                <c:pt idx="49">
                  <c:v>0.04690338315555031</c:v>
                </c:pt>
                <c:pt idx="50">
                  <c:v>0.03898160266773557</c:v>
                </c:pt>
                <c:pt idx="51">
                  <c:v>0.03207541370158183</c:v>
                </c:pt>
                <c:pt idx="52">
                  <c:v>0.026130149694779625</c:v>
                </c:pt>
                <c:pt idx="53">
                  <c:v>0.021075048566876736</c:v>
                </c:pt>
                <c:pt idx="54">
                  <c:v>0.016828768091792692</c:v>
                </c:pt>
                <c:pt idx="55">
                  <c:v>0.013304333488533533</c:v>
                </c:pt>
                <c:pt idx="56">
                  <c:v>0.010413362199758488</c:v>
                </c:pt>
                <c:pt idx="57">
                  <c:v>0.008069486167837172</c:v>
                </c:pt>
                <c:pt idx="58">
                  <c:v>0.006190957801212561</c:v>
                </c:pt>
                <c:pt idx="59">
                  <c:v>0.004702478961863224</c:v>
                </c:pt>
                <c:pt idx="60">
                  <c:v>0.0035363312099581704</c:v>
                </c:pt>
                <c:pt idx="61">
                  <c:v>0.002632910289555404</c:v>
                </c:pt>
                <c:pt idx="62">
                  <c:v>0.0019407797171075245</c:v>
                </c:pt>
                <c:pt idx="63">
                  <c:v>0.0014163594449521247</c:v>
                </c:pt>
                <c:pt idx="64">
                  <c:v>0.001023358441567217</c:v>
                </c:pt>
                <c:pt idx="65">
                  <c:v>0.0007320472692434337</c:v>
                </c:pt>
                <c:pt idx="66">
                  <c:v>0.0005184507757787244</c:v>
                </c:pt>
                <c:pt idx="67">
                  <c:v>0.00036352391558692576</c:v>
                </c:pt>
              </c:numCache>
            </c:numRef>
          </c:yVal>
          <c:smooth val="1"/>
        </c:ser>
        <c:ser>
          <c:idx val="2"/>
          <c:order val="1"/>
          <c:tx>
            <c:v>Target Completion Time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Normal!$B$10:$B$11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Normal!$C$10:$C$11</c:f>
              <c:numCache>
                <c:ptCount val="2"/>
                <c:pt idx="0">
                  <c:v>0</c:v>
                </c:pt>
                <c:pt idx="1">
                  <c:v>0.23700703123739403</c:v>
                </c:pt>
              </c:numCache>
            </c:numRef>
          </c:yVal>
          <c:smooth val="1"/>
        </c:ser>
        <c:ser>
          <c:idx val="5"/>
          <c:order val="2"/>
          <c:tx>
            <c:v>Path 2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Normal!$F$67:$F$134</c:f>
              <c:numCache>
                <c:ptCount val="68"/>
                <c:pt idx="0">
                  <c:v>9.865309299288697</c:v>
                </c:pt>
                <c:pt idx="1">
                  <c:v>9.96105201006433</c:v>
                </c:pt>
                <c:pt idx="2">
                  <c:v>10.056794720839964</c:v>
                </c:pt>
                <c:pt idx="3">
                  <c:v>10.152537431615597</c:v>
                </c:pt>
                <c:pt idx="4">
                  <c:v>10.24828014239123</c:v>
                </c:pt>
                <c:pt idx="5">
                  <c:v>10.344022853166864</c:v>
                </c:pt>
                <c:pt idx="6">
                  <c:v>10.439765563942498</c:v>
                </c:pt>
                <c:pt idx="7">
                  <c:v>10.535508274718131</c:v>
                </c:pt>
                <c:pt idx="8">
                  <c:v>10.631250985493764</c:v>
                </c:pt>
                <c:pt idx="9">
                  <c:v>10.726993696269398</c:v>
                </c:pt>
                <c:pt idx="10">
                  <c:v>10.822736407045031</c:v>
                </c:pt>
                <c:pt idx="11">
                  <c:v>10.918479117820665</c:v>
                </c:pt>
                <c:pt idx="12">
                  <c:v>11.014221828596298</c:v>
                </c:pt>
                <c:pt idx="13">
                  <c:v>11.109964539371932</c:v>
                </c:pt>
                <c:pt idx="14">
                  <c:v>11.205707250147565</c:v>
                </c:pt>
                <c:pt idx="15">
                  <c:v>11.301449960923199</c:v>
                </c:pt>
                <c:pt idx="16">
                  <c:v>11.397192671698832</c:v>
                </c:pt>
                <c:pt idx="17">
                  <c:v>11.492935382474466</c:v>
                </c:pt>
                <c:pt idx="18">
                  <c:v>11.588678093250099</c:v>
                </c:pt>
                <c:pt idx="19">
                  <c:v>11.684420804025732</c:v>
                </c:pt>
                <c:pt idx="20">
                  <c:v>11.780163514801366</c:v>
                </c:pt>
                <c:pt idx="21">
                  <c:v>11.875906225577</c:v>
                </c:pt>
                <c:pt idx="22">
                  <c:v>11.971648936352633</c:v>
                </c:pt>
                <c:pt idx="23">
                  <c:v>12.067391647128266</c:v>
                </c:pt>
                <c:pt idx="24">
                  <c:v>12.1631343579039</c:v>
                </c:pt>
                <c:pt idx="25">
                  <c:v>12.258877068679533</c:v>
                </c:pt>
                <c:pt idx="26">
                  <c:v>12.354619779455167</c:v>
                </c:pt>
                <c:pt idx="27">
                  <c:v>12.4503624902308</c:v>
                </c:pt>
                <c:pt idx="28">
                  <c:v>12.546105201006434</c:v>
                </c:pt>
                <c:pt idx="29">
                  <c:v>12.641847911782067</c:v>
                </c:pt>
                <c:pt idx="30">
                  <c:v>12.7375906225577</c:v>
                </c:pt>
                <c:pt idx="31">
                  <c:v>12.833333333333334</c:v>
                </c:pt>
                <c:pt idx="32">
                  <c:v>12.929076044108967</c:v>
                </c:pt>
                <c:pt idx="33">
                  <c:v>13.0248187548846</c:v>
                </c:pt>
                <c:pt idx="34">
                  <c:v>13.120561465660234</c:v>
                </c:pt>
                <c:pt idx="35">
                  <c:v>13.216304176435868</c:v>
                </c:pt>
                <c:pt idx="36">
                  <c:v>13.312046887211501</c:v>
                </c:pt>
                <c:pt idx="37">
                  <c:v>13.407789597987135</c:v>
                </c:pt>
                <c:pt idx="38">
                  <c:v>13.503532308762768</c:v>
                </c:pt>
                <c:pt idx="39">
                  <c:v>13.599275019538402</c:v>
                </c:pt>
                <c:pt idx="40">
                  <c:v>13.695017730314035</c:v>
                </c:pt>
                <c:pt idx="41">
                  <c:v>13.790760441089668</c:v>
                </c:pt>
                <c:pt idx="42">
                  <c:v>13.886503151865302</c:v>
                </c:pt>
                <c:pt idx="43">
                  <c:v>13.982245862640935</c:v>
                </c:pt>
                <c:pt idx="44">
                  <c:v>14.077988573416569</c:v>
                </c:pt>
                <c:pt idx="45">
                  <c:v>14.173731284192202</c:v>
                </c:pt>
                <c:pt idx="46">
                  <c:v>14.269473994967836</c:v>
                </c:pt>
                <c:pt idx="47">
                  <c:v>14.36521670574347</c:v>
                </c:pt>
                <c:pt idx="48">
                  <c:v>14.460959416519103</c:v>
                </c:pt>
                <c:pt idx="49">
                  <c:v>14.556702127294736</c:v>
                </c:pt>
                <c:pt idx="50">
                  <c:v>14.65244483807037</c:v>
                </c:pt>
                <c:pt idx="51">
                  <c:v>14.748187548846003</c:v>
                </c:pt>
                <c:pt idx="52">
                  <c:v>14.843930259621636</c:v>
                </c:pt>
                <c:pt idx="53">
                  <c:v>14.93967297039727</c:v>
                </c:pt>
                <c:pt idx="54">
                  <c:v>15.035415681172903</c:v>
                </c:pt>
                <c:pt idx="55">
                  <c:v>15.131158391948537</c:v>
                </c:pt>
                <c:pt idx="56">
                  <c:v>15.22690110272417</c:v>
                </c:pt>
                <c:pt idx="57">
                  <c:v>15.322643813499804</c:v>
                </c:pt>
                <c:pt idx="58">
                  <c:v>15.418386524275437</c:v>
                </c:pt>
                <c:pt idx="59">
                  <c:v>15.51412923505107</c:v>
                </c:pt>
                <c:pt idx="60">
                  <c:v>15.609871945826704</c:v>
                </c:pt>
                <c:pt idx="61">
                  <c:v>15.705614656602338</c:v>
                </c:pt>
                <c:pt idx="62">
                  <c:v>15.801357367377971</c:v>
                </c:pt>
                <c:pt idx="63">
                  <c:v>15.897100078153604</c:v>
                </c:pt>
                <c:pt idx="64">
                  <c:v>15.992842788929238</c:v>
                </c:pt>
                <c:pt idx="65">
                  <c:v>16.088585499704873</c:v>
                </c:pt>
                <c:pt idx="66">
                  <c:v>16.18432821048051</c:v>
                </c:pt>
                <c:pt idx="67">
                  <c:v>16.280070921256144</c:v>
                </c:pt>
              </c:numCache>
            </c:numRef>
          </c:xVal>
          <c:yVal>
            <c:numRef>
              <c:f>Normal!$G$67:$G$134</c:f>
              <c:numCache>
                <c:ptCount val="68"/>
                <c:pt idx="0">
                  <c:v>0.003412081222408246</c:v>
                </c:pt>
                <c:pt idx="1">
                  <c:v>0.004628914698607057</c:v>
                </c:pt>
                <c:pt idx="2">
                  <c:v>0.006217217343809464</c:v>
                </c:pt>
                <c:pt idx="3">
                  <c:v>0.008267419544376058</c:v>
                </c:pt>
                <c:pt idx="4">
                  <c:v>0.010884311432171157</c:v>
                </c:pt>
                <c:pt idx="5">
                  <c:v>0.014186948670710476</c:v>
                </c:pt>
                <c:pt idx="6">
                  <c:v>0.018307712776845498</c:v>
                </c:pt>
                <c:pt idx="7">
                  <c:v>0.023390324039731177</c:v>
                </c:pt>
                <c:pt idx="8">
                  <c:v>0.029586625981359683</c:v>
                </c:pt>
                <c:pt idx="9">
                  <c:v>0.03705200381192908</c:v>
                </c:pt>
                <c:pt idx="10">
                  <c:v>0.04593936773265207</c:v>
                </c:pt>
                <c:pt idx="11">
                  <c:v>0.05639172536039096</c:v>
                </c:pt>
                <c:pt idx="12">
                  <c:v>0.0685334833775946</c:v>
                </c:pt>
                <c:pt idx="13">
                  <c:v>0.0824607509661066</c:v>
                </c:pt>
                <c:pt idx="14">
                  <c:v>0.09823105760738822</c:v>
                </c:pt>
                <c:pt idx="15">
                  <c:v>0.1158530333858957</c:v>
                </c:pt>
                <c:pt idx="16">
                  <c:v>0.13527671675121883</c:v>
                </c:pt>
                <c:pt idx="17">
                  <c:v>0.15638523750034772</c:v>
                </c:pt>
                <c:pt idx="18">
                  <c:v>0.17898865684866438</c:v>
                </c:pt>
                <c:pt idx="19">
                  <c:v>0.20282071962457285</c:v>
                </c:pt>
                <c:pt idx="20">
                  <c:v>0.22753917793603368</c:v>
                </c:pt>
                <c:pt idx="21">
                  <c:v>0.25273017920516716</c:v>
                </c:pt>
                <c:pt idx="22">
                  <c:v>0.27791697952056876</c:v>
                </c:pt>
                <c:pt idx="23">
                  <c:v>0.3025729587293124</c:v>
                </c:pt>
                <c:pt idx="24">
                  <c:v>0.32613859670059536</c:v>
                </c:pt>
                <c:pt idx="25">
                  <c:v>0.34804174666903687</c:v>
                </c:pt>
                <c:pt idx="26">
                  <c:v>0.36772024095843675</c:v>
                </c:pt>
                <c:pt idx="27">
                  <c:v>0.38464561669487113</c:v>
                </c:pt>
                <c:pt idx="28">
                  <c:v>0.39834658155259384</c:v>
                </c:pt>
                <c:pt idx="29">
                  <c:v>0.408430773275092</c:v>
                </c:pt>
                <c:pt idx="30">
                  <c:v>0.41460341394264644</c:v>
                </c:pt>
                <c:pt idx="31">
                  <c:v>0.4166816222034128</c:v>
                </c:pt>
                <c:pt idx="32">
                  <c:v>0.41460341394264644</c:v>
                </c:pt>
                <c:pt idx="33">
                  <c:v>0.408430773275092</c:v>
                </c:pt>
                <c:pt idx="34">
                  <c:v>0.39834658155259384</c:v>
                </c:pt>
                <c:pt idx="35">
                  <c:v>0.38464561669487113</c:v>
                </c:pt>
                <c:pt idx="36">
                  <c:v>0.36772024095843675</c:v>
                </c:pt>
                <c:pt idx="37">
                  <c:v>0.34804174666903687</c:v>
                </c:pt>
                <c:pt idx="38">
                  <c:v>0.32613859670059536</c:v>
                </c:pt>
                <c:pt idx="39">
                  <c:v>0.3025729587293124</c:v>
                </c:pt>
                <c:pt idx="40">
                  <c:v>0.27791697952056876</c:v>
                </c:pt>
                <c:pt idx="41">
                  <c:v>0.25273017920516716</c:v>
                </c:pt>
                <c:pt idx="42">
                  <c:v>0.22753917793603368</c:v>
                </c:pt>
                <c:pt idx="43">
                  <c:v>0.20282071962457285</c:v>
                </c:pt>
                <c:pt idx="44">
                  <c:v>0.17898865684866438</c:v>
                </c:pt>
                <c:pt idx="45">
                  <c:v>0.15638523750034772</c:v>
                </c:pt>
                <c:pt idx="46">
                  <c:v>0.13527671675121883</c:v>
                </c:pt>
                <c:pt idx="47">
                  <c:v>0.1158530333858957</c:v>
                </c:pt>
                <c:pt idx="48">
                  <c:v>0.09823105760738822</c:v>
                </c:pt>
                <c:pt idx="49">
                  <c:v>0.0824607509661066</c:v>
                </c:pt>
                <c:pt idx="50">
                  <c:v>0.0685334833775946</c:v>
                </c:pt>
                <c:pt idx="51">
                  <c:v>0.05639172536039096</c:v>
                </c:pt>
                <c:pt idx="52">
                  <c:v>0.04593936773265207</c:v>
                </c:pt>
                <c:pt idx="53">
                  <c:v>0.03705200381192908</c:v>
                </c:pt>
                <c:pt idx="54">
                  <c:v>0.029586625981359683</c:v>
                </c:pt>
                <c:pt idx="55">
                  <c:v>0.023390324039731177</c:v>
                </c:pt>
                <c:pt idx="56">
                  <c:v>0.018307712776845498</c:v>
                </c:pt>
                <c:pt idx="57">
                  <c:v>0.014186948670710476</c:v>
                </c:pt>
                <c:pt idx="58">
                  <c:v>0.010884311432171157</c:v>
                </c:pt>
                <c:pt idx="59">
                  <c:v>0.008267419544376058</c:v>
                </c:pt>
                <c:pt idx="60">
                  <c:v>0.006217217343809464</c:v>
                </c:pt>
                <c:pt idx="61">
                  <c:v>0.004628914698607057</c:v>
                </c:pt>
                <c:pt idx="62">
                  <c:v>0.003412081222408246</c:v>
                </c:pt>
                <c:pt idx="63">
                  <c:v>0.0024900989142159044</c:v>
                </c:pt>
                <c:pt idx="64">
                  <c:v>0.0017991645787954207</c:v>
                </c:pt>
                <c:pt idx="65">
                  <c:v>0.0012870109468288203</c:v>
                </c:pt>
                <c:pt idx="66">
                  <c:v>0.000911487347680031</c:v>
                </c:pt>
                <c:pt idx="67">
                  <c:v>0.0006391107220138535</c:v>
                </c:pt>
              </c:numCache>
            </c:numRef>
          </c:yVal>
          <c:smooth val="1"/>
        </c:ser>
        <c:ser>
          <c:idx val="4"/>
          <c:order val="3"/>
          <c:tx>
            <c:v>Path 3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Normal!$I$67:$I$134</c:f>
              <c:numCache>
                <c:ptCount val="68"/>
                <c:pt idx="0">
                  <c:v>10.865309299288697</c:v>
                </c:pt>
                <c:pt idx="1">
                  <c:v>10.96105201006433</c:v>
                </c:pt>
                <c:pt idx="2">
                  <c:v>11.056794720839964</c:v>
                </c:pt>
                <c:pt idx="3">
                  <c:v>11.152537431615597</c:v>
                </c:pt>
                <c:pt idx="4">
                  <c:v>11.24828014239123</c:v>
                </c:pt>
                <c:pt idx="5">
                  <c:v>11.344022853166864</c:v>
                </c:pt>
                <c:pt idx="6">
                  <c:v>11.439765563942498</c:v>
                </c:pt>
                <c:pt idx="7">
                  <c:v>11.535508274718131</c:v>
                </c:pt>
                <c:pt idx="8">
                  <c:v>11.631250985493764</c:v>
                </c:pt>
                <c:pt idx="9">
                  <c:v>11.726993696269398</c:v>
                </c:pt>
                <c:pt idx="10">
                  <c:v>11.822736407045031</c:v>
                </c:pt>
                <c:pt idx="11">
                  <c:v>11.918479117820665</c:v>
                </c:pt>
                <c:pt idx="12">
                  <c:v>12.014221828596298</c:v>
                </c:pt>
                <c:pt idx="13">
                  <c:v>12.109964539371932</c:v>
                </c:pt>
                <c:pt idx="14">
                  <c:v>12.205707250147565</c:v>
                </c:pt>
                <c:pt idx="15">
                  <c:v>12.301449960923199</c:v>
                </c:pt>
                <c:pt idx="16">
                  <c:v>12.397192671698832</c:v>
                </c:pt>
                <c:pt idx="17">
                  <c:v>12.492935382474466</c:v>
                </c:pt>
                <c:pt idx="18">
                  <c:v>12.588678093250099</c:v>
                </c:pt>
                <c:pt idx="19">
                  <c:v>12.684420804025732</c:v>
                </c:pt>
                <c:pt idx="20">
                  <c:v>12.780163514801366</c:v>
                </c:pt>
                <c:pt idx="21">
                  <c:v>12.875906225577</c:v>
                </c:pt>
                <c:pt idx="22">
                  <c:v>12.971648936352633</c:v>
                </c:pt>
                <c:pt idx="23">
                  <c:v>13.067391647128266</c:v>
                </c:pt>
                <c:pt idx="24">
                  <c:v>13.1631343579039</c:v>
                </c:pt>
                <c:pt idx="25">
                  <c:v>13.258877068679533</c:v>
                </c:pt>
                <c:pt idx="26">
                  <c:v>13.354619779455167</c:v>
                </c:pt>
                <c:pt idx="27">
                  <c:v>13.4503624902308</c:v>
                </c:pt>
                <c:pt idx="28">
                  <c:v>13.546105201006434</c:v>
                </c:pt>
                <c:pt idx="29">
                  <c:v>13.641847911782067</c:v>
                </c:pt>
                <c:pt idx="30">
                  <c:v>13.7375906225577</c:v>
                </c:pt>
                <c:pt idx="31">
                  <c:v>13.833333333333334</c:v>
                </c:pt>
                <c:pt idx="32">
                  <c:v>13.929076044108967</c:v>
                </c:pt>
                <c:pt idx="33">
                  <c:v>14.0248187548846</c:v>
                </c:pt>
                <c:pt idx="34">
                  <c:v>14.120561465660234</c:v>
                </c:pt>
                <c:pt idx="35">
                  <c:v>14.216304176435868</c:v>
                </c:pt>
                <c:pt idx="36">
                  <c:v>14.312046887211501</c:v>
                </c:pt>
                <c:pt idx="37">
                  <c:v>14.407789597987135</c:v>
                </c:pt>
                <c:pt idx="38">
                  <c:v>14.503532308762768</c:v>
                </c:pt>
                <c:pt idx="39">
                  <c:v>14.599275019538402</c:v>
                </c:pt>
                <c:pt idx="40">
                  <c:v>14.695017730314035</c:v>
                </c:pt>
                <c:pt idx="41">
                  <c:v>14.790760441089668</c:v>
                </c:pt>
                <c:pt idx="42">
                  <c:v>14.886503151865302</c:v>
                </c:pt>
                <c:pt idx="43">
                  <c:v>14.982245862640935</c:v>
                </c:pt>
                <c:pt idx="44">
                  <c:v>15.077988573416569</c:v>
                </c:pt>
                <c:pt idx="45">
                  <c:v>15.173731284192202</c:v>
                </c:pt>
                <c:pt idx="46">
                  <c:v>15.269473994967836</c:v>
                </c:pt>
                <c:pt idx="47">
                  <c:v>15.36521670574347</c:v>
                </c:pt>
                <c:pt idx="48">
                  <c:v>15.460959416519103</c:v>
                </c:pt>
                <c:pt idx="49">
                  <c:v>15.556702127294736</c:v>
                </c:pt>
                <c:pt idx="50">
                  <c:v>15.65244483807037</c:v>
                </c:pt>
                <c:pt idx="51">
                  <c:v>15.748187548846003</c:v>
                </c:pt>
                <c:pt idx="52">
                  <c:v>15.843930259621636</c:v>
                </c:pt>
                <c:pt idx="53">
                  <c:v>15.93967297039727</c:v>
                </c:pt>
                <c:pt idx="54">
                  <c:v>16.035415681172903</c:v>
                </c:pt>
                <c:pt idx="55">
                  <c:v>16.13115839194854</c:v>
                </c:pt>
                <c:pt idx="56">
                  <c:v>16.226901102724174</c:v>
                </c:pt>
                <c:pt idx="57">
                  <c:v>16.32264381349981</c:v>
                </c:pt>
                <c:pt idx="58">
                  <c:v>16.418386524275444</c:v>
                </c:pt>
                <c:pt idx="59">
                  <c:v>16.51412923505108</c:v>
                </c:pt>
                <c:pt idx="60">
                  <c:v>16.609871945826715</c:v>
                </c:pt>
                <c:pt idx="61">
                  <c:v>16.70561465660235</c:v>
                </c:pt>
                <c:pt idx="62">
                  <c:v>16.801357367377985</c:v>
                </c:pt>
                <c:pt idx="63">
                  <c:v>16.89710007815362</c:v>
                </c:pt>
                <c:pt idx="64">
                  <c:v>16.992842788929256</c:v>
                </c:pt>
                <c:pt idx="65">
                  <c:v>17.08858549970489</c:v>
                </c:pt>
                <c:pt idx="66">
                  <c:v>17.184328210480526</c:v>
                </c:pt>
                <c:pt idx="67">
                  <c:v>17.28007092125616</c:v>
                </c:pt>
              </c:numCache>
            </c:numRef>
          </c:xVal>
          <c:yVal>
            <c:numRef>
              <c:f>Normal!$J$67:$J$134</c:f>
              <c:numCache>
                <c:ptCount val="68"/>
                <c:pt idx="0">
                  <c:v>0.003412081222408246</c:v>
                </c:pt>
                <c:pt idx="1">
                  <c:v>0.004628914698607057</c:v>
                </c:pt>
                <c:pt idx="2">
                  <c:v>0.006217217343809464</c:v>
                </c:pt>
                <c:pt idx="3">
                  <c:v>0.008267419544376058</c:v>
                </c:pt>
                <c:pt idx="4">
                  <c:v>0.010884311432171157</c:v>
                </c:pt>
                <c:pt idx="5">
                  <c:v>0.014186948670710476</c:v>
                </c:pt>
                <c:pt idx="6">
                  <c:v>0.018307712776845498</c:v>
                </c:pt>
                <c:pt idx="7">
                  <c:v>0.023390324039731177</c:v>
                </c:pt>
                <c:pt idx="8">
                  <c:v>0.029586625981359683</c:v>
                </c:pt>
                <c:pt idx="9">
                  <c:v>0.03705200381192908</c:v>
                </c:pt>
                <c:pt idx="10">
                  <c:v>0.04593936773265207</c:v>
                </c:pt>
                <c:pt idx="11">
                  <c:v>0.05639172536039096</c:v>
                </c:pt>
                <c:pt idx="12">
                  <c:v>0.0685334833775946</c:v>
                </c:pt>
                <c:pt idx="13">
                  <c:v>0.0824607509661066</c:v>
                </c:pt>
                <c:pt idx="14">
                  <c:v>0.09823105760738822</c:v>
                </c:pt>
                <c:pt idx="15">
                  <c:v>0.1158530333858957</c:v>
                </c:pt>
                <c:pt idx="16">
                  <c:v>0.13527671675121883</c:v>
                </c:pt>
                <c:pt idx="17">
                  <c:v>0.15638523750034772</c:v>
                </c:pt>
                <c:pt idx="18">
                  <c:v>0.17898865684866438</c:v>
                </c:pt>
                <c:pt idx="19">
                  <c:v>0.20282071962457285</c:v>
                </c:pt>
                <c:pt idx="20">
                  <c:v>0.22753917793603368</c:v>
                </c:pt>
                <c:pt idx="21">
                  <c:v>0.25273017920516716</c:v>
                </c:pt>
                <c:pt idx="22">
                  <c:v>0.27791697952056876</c:v>
                </c:pt>
                <c:pt idx="23">
                  <c:v>0.3025729587293124</c:v>
                </c:pt>
                <c:pt idx="24">
                  <c:v>0.32613859670059536</c:v>
                </c:pt>
                <c:pt idx="25">
                  <c:v>0.34804174666903687</c:v>
                </c:pt>
                <c:pt idx="26">
                  <c:v>0.36772024095843675</c:v>
                </c:pt>
                <c:pt idx="27">
                  <c:v>0.38464561669487113</c:v>
                </c:pt>
                <c:pt idx="28">
                  <c:v>0.39834658155259384</c:v>
                </c:pt>
                <c:pt idx="29">
                  <c:v>0.408430773275092</c:v>
                </c:pt>
                <c:pt idx="30">
                  <c:v>0.41460341394264644</c:v>
                </c:pt>
                <c:pt idx="31">
                  <c:v>0.4166816222034128</c:v>
                </c:pt>
                <c:pt idx="32">
                  <c:v>0.41460341394264644</c:v>
                </c:pt>
                <c:pt idx="33">
                  <c:v>0.408430773275092</c:v>
                </c:pt>
                <c:pt idx="34">
                  <c:v>0.39834658155259384</c:v>
                </c:pt>
                <c:pt idx="35">
                  <c:v>0.38464561669487113</c:v>
                </c:pt>
                <c:pt idx="36">
                  <c:v>0.36772024095843675</c:v>
                </c:pt>
                <c:pt idx="37">
                  <c:v>0.34804174666903687</c:v>
                </c:pt>
                <c:pt idx="38">
                  <c:v>0.32613859670059536</c:v>
                </c:pt>
                <c:pt idx="39">
                  <c:v>0.3025729587293124</c:v>
                </c:pt>
                <c:pt idx="40">
                  <c:v>0.27791697952056876</c:v>
                </c:pt>
                <c:pt idx="41">
                  <c:v>0.25273017920516716</c:v>
                </c:pt>
                <c:pt idx="42">
                  <c:v>0.22753917793603368</c:v>
                </c:pt>
                <c:pt idx="43">
                  <c:v>0.20282071962457285</c:v>
                </c:pt>
                <c:pt idx="44">
                  <c:v>0.17898865684866438</c:v>
                </c:pt>
                <c:pt idx="45">
                  <c:v>0.15638523750034772</c:v>
                </c:pt>
                <c:pt idx="46">
                  <c:v>0.13527671675121883</c:v>
                </c:pt>
                <c:pt idx="47">
                  <c:v>0.1158530333858957</c:v>
                </c:pt>
                <c:pt idx="48">
                  <c:v>0.09823105760738822</c:v>
                </c:pt>
                <c:pt idx="49">
                  <c:v>0.0824607509661066</c:v>
                </c:pt>
                <c:pt idx="50">
                  <c:v>0.0685334833775946</c:v>
                </c:pt>
                <c:pt idx="51">
                  <c:v>0.05639172536039096</c:v>
                </c:pt>
                <c:pt idx="52">
                  <c:v>0.04593936773265207</c:v>
                </c:pt>
                <c:pt idx="53">
                  <c:v>0.03705200381192908</c:v>
                </c:pt>
                <c:pt idx="54">
                  <c:v>0.029586625981359683</c:v>
                </c:pt>
                <c:pt idx="55">
                  <c:v>0.023390324039731073</c:v>
                </c:pt>
                <c:pt idx="56">
                  <c:v>0.018307712776845328</c:v>
                </c:pt>
                <c:pt idx="57">
                  <c:v>0.014186948670710273</c:v>
                </c:pt>
                <c:pt idx="58">
                  <c:v>0.01088431143217094</c:v>
                </c:pt>
                <c:pt idx="59">
                  <c:v>0.008267419544375841</c:v>
                </c:pt>
                <c:pt idx="60">
                  <c:v>0.0062172173438092655</c:v>
                </c:pt>
                <c:pt idx="61">
                  <c:v>0.0046289146986068725</c:v>
                </c:pt>
                <c:pt idx="62">
                  <c:v>0.003412081222408088</c:v>
                </c:pt>
                <c:pt idx="63">
                  <c:v>0.0024900989142157717</c:v>
                </c:pt>
                <c:pt idx="64">
                  <c:v>0.0017991645787953105</c:v>
                </c:pt>
                <c:pt idx="65">
                  <c:v>0.001287010946828739</c:v>
                </c:pt>
                <c:pt idx="66">
                  <c:v>0.0009114873476799719</c:v>
                </c:pt>
                <c:pt idx="67">
                  <c:v>0.0006391107220138115</c:v>
                </c:pt>
              </c:numCache>
            </c:numRef>
          </c:yVal>
          <c:smooth val="1"/>
        </c:ser>
        <c:ser>
          <c:idx val="3"/>
          <c:order val="4"/>
          <c:tx>
            <c:v>Path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Normal!$L$67:$L$134</c:f>
              <c:numCache>
                <c:ptCount val="68"/>
                <c:pt idx="0">
                  <c:v>9.869957565352719</c:v>
                </c:pt>
                <c:pt idx="1">
                  <c:v>9.992432052491878</c:v>
                </c:pt>
                <c:pt idx="2">
                  <c:v>10.114906539631038</c:v>
                </c:pt>
                <c:pt idx="3">
                  <c:v>10.237381026770198</c:v>
                </c:pt>
                <c:pt idx="4">
                  <c:v>10.359855513909357</c:v>
                </c:pt>
                <c:pt idx="5">
                  <c:v>10.482330001048517</c:v>
                </c:pt>
                <c:pt idx="6">
                  <c:v>10.604804488187677</c:v>
                </c:pt>
                <c:pt idx="7">
                  <c:v>10.727278975326836</c:v>
                </c:pt>
                <c:pt idx="8">
                  <c:v>10.849753462465996</c:v>
                </c:pt>
                <c:pt idx="9">
                  <c:v>10.972227949605156</c:v>
                </c:pt>
                <c:pt idx="10">
                  <c:v>11.094702436744315</c:v>
                </c:pt>
                <c:pt idx="11">
                  <c:v>11.217176923883475</c:v>
                </c:pt>
                <c:pt idx="12">
                  <c:v>11.339651411022635</c:v>
                </c:pt>
                <c:pt idx="13">
                  <c:v>11.462125898161794</c:v>
                </c:pt>
                <c:pt idx="14">
                  <c:v>11.584600385300954</c:v>
                </c:pt>
                <c:pt idx="15">
                  <c:v>11.707074872440113</c:v>
                </c:pt>
                <c:pt idx="16">
                  <c:v>11.829549359579273</c:v>
                </c:pt>
                <c:pt idx="17">
                  <c:v>11.952023846718433</c:v>
                </c:pt>
                <c:pt idx="18">
                  <c:v>12.074498333857592</c:v>
                </c:pt>
                <c:pt idx="19">
                  <c:v>12.196972820996752</c:v>
                </c:pt>
                <c:pt idx="20">
                  <c:v>12.319447308135912</c:v>
                </c:pt>
                <c:pt idx="21">
                  <c:v>12.441921795275071</c:v>
                </c:pt>
                <c:pt idx="22">
                  <c:v>12.564396282414231</c:v>
                </c:pt>
                <c:pt idx="23">
                  <c:v>12.68687076955339</c:v>
                </c:pt>
                <c:pt idx="24">
                  <c:v>12.80934525669255</c:v>
                </c:pt>
                <c:pt idx="25">
                  <c:v>12.93181974383171</c:v>
                </c:pt>
                <c:pt idx="26">
                  <c:v>13.05429423097087</c:v>
                </c:pt>
                <c:pt idx="27">
                  <c:v>13.17676871811003</c:v>
                </c:pt>
                <c:pt idx="28">
                  <c:v>13.299243205249189</c:v>
                </c:pt>
                <c:pt idx="29">
                  <c:v>13.421717692388349</c:v>
                </c:pt>
                <c:pt idx="30">
                  <c:v>13.544192179527508</c:v>
                </c:pt>
                <c:pt idx="31">
                  <c:v>13.666666666666668</c:v>
                </c:pt>
                <c:pt idx="32">
                  <c:v>13.789141153805827</c:v>
                </c:pt>
                <c:pt idx="33">
                  <c:v>13.911615640944987</c:v>
                </c:pt>
                <c:pt idx="34">
                  <c:v>14.034090128084147</c:v>
                </c:pt>
                <c:pt idx="35">
                  <c:v>14.156564615223306</c:v>
                </c:pt>
                <c:pt idx="36">
                  <c:v>14.279039102362466</c:v>
                </c:pt>
                <c:pt idx="37">
                  <c:v>14.401513589501626</c:v>
                </c:pt>
                <c:pt idx="38">
                  <c:v>14.523988076640785</c:v>
                </c:pt>
                <c:pt idx="39">
                  <c:v>14.646462563779945</c:v>
                </c:pt>
                <c:pt idx="40">
                  <c:v>14.768937050919105</c:v>
                </c:pt>
                <c:pt idx="41">
                  <c:v>14.891411538058264</c:v>
                </c:pt>
                <c:pt idx="42">
                  <c:v>15.013886025197424</c:v>
                </c:pt>
                <c:pt idx="43">
                  <c:v>15.136360512336584</c:v>
                </c:pt>
                <c:pt idx="44">
                  <c:v>15.258834999475743</c:v>
                </c:pt>
                <c:pt idx="45">
                  <c:v>15.381309486614903</c:v>
                </c:pt>
                <c:pt idx="46">
                  <c:v>15.503783973754063</c:v>
                </c:pt>
                <c:pt idx="47">
                  <c:v>15.626258460893222</c:v>
                </c:pt>
                <c:pt idx="48">
                  <c:v>15.748732948032382</c:v>
                </c:pt>
                <c:pt idx="49">
                  <c:v>15.871207435171542</c:v>
                </c:pt>
                <c:pt idx="50">
                  <c:v>15.993681922310701</c:v>
                </c:pt>
                <c:pt idx="51">
                  <c:v>16.11615640944986</c:v>
                </c:pt>
                <c:pt idx="52">
                  <c:v>16.23863089658902</c:v>
                </c:pt>
                <c:pt idx="53">
                  <c:v>16.361105383728177</c:v>
                </c:pt>
                <c:pt idx="54">
                  <c:v>16.483579870867334</c:v>
                </c:pt>
                <c:pt idx="55">
                  <c:v>16.606054358006492</c:v>
                </c:pt>
                <c:pt idx="56">
                  <c:v>16.72852884514565</c:v>
                </c:pt>
                <c:pt idx="57">
                  <c:v>16.851003332284808</c:v>
                </c:pt>
                <c:pt idx="58">
                  <c:v>16.973477819423966</c:v>
                </c:pt>
                <c:pt idx="59">
                  <c:v>17.095952306563124</c:v>
                </c:pt>
                <c:pt idx="60">
                  <c:v>17.21842679370228</c:v>
                </c:pt>
                <c:pt idx="61">
                  <c:v>17.34090128084144</c:v>
                </c:pt>
                <c:pt idx="62">
                  <c:v>17.463375767980597</c:v>
                </c:pt>
                <c:pt idx="63">
                  <c:v>17.585850255119755</c:v>
                </c:pt>
                <c:pt idx="64">
                  <c:v>17.708324742258913</c:v>
                </c:pt>
                <c:pt idx="65">
                  <c:v>17.83079922939807</c:v>
                </c:pt>
                <c:pt idx="66">
                  <c:v>17.95327371653723</c:v>
                </c:pt>
                <c:pt idx="67">
                  <c:v>18.075748203676387</c:v>
                </c:pt>
              </c:numCache>
            </c:numRef>
          </c:xVal>
          <c:yVal>
            <c:numRef>
              <c:f>Normal!$M$67:$M$134</c:f>
              <c:numCache>
                <c:ptCount val="68"/>
                <c:pt idx="0">
                  <c:v>0.0026673465898966187</c:v>
                </c:pt>
                <c:pt idx="1">
                  <c:v>0.0036185890755371566</c:v>
                </c:pt>
                <c:pt idx="2">
                  <c:v>0.004860222368608178</c:v>
                </c:pt>
                <c:pt idx="3">
                  <c:v>0.006462939154001784</c:v>
                </c:pt>
                <c:pt idx="4">
                  <c:v>0.00850865764604637</c:v>
                </c:pt>
                <c:pt idx="5">
                  <c:v>0.01109044793815034</c:v>
                </c:pt>
                <c:pt idx="6">
                  <c:v>0.014311797422471939</c:v>
                </c:pt>
                <c:pt idx="7">
                  <c:v>0.01828505741722096</c:v>
                </c:pt>
                <c:pt idx="8">
                  <c:v>0.023128929463827264</c:v>
                </c:pt>
                <c:pt idx="9">
                  <c:v>0.02896488376875028</c:v>
                </c:pt>
                <c:pt idx="10">
                  <c:v>0.035912455734924305</c:v>
                </c:pt>
                <c:pt idx="11">
                  <c:v>0.04408343955900033</c:v>
                </c:pt>
                <c:pt idx="12">
                  <c:v>0.05357508841830923</c:v>
                </c:pt>
                <c:pt idx="13">
                  <c:v>0.06446253431638153</c:v>
                </c:pt>
                <c:pt idx="14">
                  <c:v>0.07679075011763398</c:v>
                </c:pt>
                <c:pt idx="15">
                  <c:v>0.09056648226942358</c:v>
                </c:pt>
                <c:pt idx="16">
                  <c:v>0.10575067403117881</c:v>
                </c:pt>
                <c:pt idx="17">
                  <c:v>0.12225196376255781</c:v>
                </c:pt>
                <c:pt idx="18">
                  <c:v>0.13992186948543156</c:v>
                </c:pt>
                <c:pt idx="19">
                  <c:v>0.1585522499576354</c:v>
                </c:pt>
                <c:pt idx="20">
                  <c:v>0.1778755576947379</c:v>
                </c:pt>
                <c:pt idx="21">
                  <c:v>0.19756826925448406</c:v>
                </c:pt>
                <c:pt idx="22">
                  <c:v>0.2172576967776318</c:v>
                </c:pt>
                <c:pt idx="23">
                  <c:v>0.2365321623533937</c:v>
                </c:pt>
                <c:pt idx="24">
                  <c:v>0.2549542689751938</c:v>
                </c:pt>
                <c:pt idx="25">
                  <c:v>0.2720767489421531</c:v>
                </c:pt>
                <c:pt idx="26">
                  <c:v>0.2874601355662527</c:v>
                </c:pt>
                <c:pt idx="27">
                  <c:v>0.3006913104154372</c:v>
                </c:pt>
                <c:pt idx="28">
                  <c:v>0.31140184733101234</c:v>
                </c:pt>
                <c:pt idx="29">
                  <c:v>0.3192850226277268</c:v>
                </c:pt>
                <c:pt idx="30">
                  <c:v>0.32411039780553097</c:v>
                </c:pt>
                <c:pt idx="31">
                  <c:v>0.32573500793528</c:v>
                </c:pt>
                <c:pt idx="32">
                  <c:v>0.32411039780553097</c:v>
                </c:pt>
                <c:pt idx="33">
                  <c:v>0.3192850226277268</c:v>
                </c:pt>
                <c:pt idx="34">
                  <c:v>0.31140184733101234</c:v>
                </c:pt>
                <c:pt idx="35">
                  <c:v>0.3006913104154372</c:v>
                </c:pt>
                <c:pt idx="36">
                  <c:v>0.2874601355662527</c:v>
                </c:pt>
                <c:pt idx="37">
                  <c:v>0.2720767489421531</c:v>
                </c:pt>
                <c:pt idx="38">
                  <c:v>0.2549542689751938</c:v>
                </c:pt>
                <c:pt idx="39">
                  <c:v>0.2365321623533937</c:v>
                </c:pt>
                <c:pt idx="40">
                  <c:v>0.2172576967776318</c:v>
                </c:pt>
                <c:pt idx="41">
                  <c:v>0.19756826925448406</c:v>
                </c:pt>
                <c:pt idx="42">
                  <c:v>0.1778755576947379</c:v>
                </c:pt>
                <c:pt idx="43">
                  <c:v>0.1585522499576354</c:v>
                </c:pt>
                <c:pt idx="44">
                  <c:v>0.13992186948543156</c:v>
                </c:pt>
                <c:pt idx="45">
                  <c:v>0.12225196376255781</c:v>
                </c:pt>
                <c:pt idx="46">
                  <c:v>0.10575067403117881</c:v>
                </c:pt>
                <c:pt idx="47">
                  <c:v>0.09056648226942358</c:v>
                </c:pt>
                <c:pt idx="48">
                  <c:v>0.07679075011763398</c:v>
                </c:pt>
                <c:pt idx="49">
                  <c:v>0.06446253431638153</c:v>
                </c:pt>
                <c:pt idx="50">
                  <c:v>0.05357508841830923</c:v>
                </c:pt>
                <c:pt idx="51">
                  <c:v>0.04408343955900033</c:v>
                </c:pt>
                <c:pt idx="52">
                  <c:v>0.03591245573492442</c:v>
                </c:pt>
                <c:pt idx="53">
                  <c:v>0.02896488376875046</c:v>
                </c:pt>
                <c:pt idx="54">
                  <c:v>0.02312892946382749</c:v>
                </c:pt>
                <c:pt idx="55">
                  <c:v>0.01828505741722122</c:v>
                </c:pt>
                <c:pt idx="56">
                  <c:v>0.014311797422472192</c:v>
                </c:pt>
                <c:pt idx="57">
                  <c:v>0.011090447938150592</c:v>
                </c:pt>
                <c:pt idx="58">
                  <c:v>0.00850865764604661</c:v>
                </c:pt>
                <c:pt idx="59">
                  <c:v>0.006462939154001995</c:v>
                </c:pt>
                <c:pt idx="60">
                  <c:v>0.004860222368608363</c:v>
                </c:pt>
                <c:pt idx="61">
                  <c:v>0.0036185890755373136</c:v>
                </c:pt>
                <c:pt idx="62">
                  <c:v>0.0026673465898967505</c:v>
                </c:pt>
                <c:pt idx="63">
                  <c:v>0.0019465998651261617</c:v>
                </c:pt>
                <c:pt idx="64">
                  <c:v>0.0014064716491496239</c:v>
                </c:pt>
                <c:pt idx="65">
                  <c:v>0.0010061027380118238</c:v>
                </c:pt>
                <c:pt idx="66">
                  <c:v>0.0007125424367396565</c:v>
                </c:pt>
                <c:pt idx="67">
                  <c:v>0.000499615833800973</c:v>
                </c:pt>
              </c:numCache>
            </c:numRef>
          </c:yVal>
          <c:smooth val="1"/>
        </c:ser>
        <c:axId val="44811523"/>
        <c:axId val="5854708"/>
      </c:scatterChart>
      <c:valAx>
        <c:axId val="4481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4708"/>
        <c:crosses val="autoZero"/>
        <c:crossBetween val="midCat"/>
        <c:dispUnits/>
      </c:valAx>
      <c:valAx>
        <c:axId val="5854708"/>
        <c:scaling>
          <c:orientation val="minMax"/>
        </c:scaling>
        <c:axPos val="l"/>
        <c:delete val="1"/>
        <c:majorTickMark val="out"/>
        <c:minorTickMark val="none"/>
        <c:tickLblPos val="nextTo"/>
        <c:crossAx val="44811523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00275"/>
          <c:w val="0.9915"/>
          <c:h val="0.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0.18275</cdr:x>
      <cdr:y>0.8385</cdr:y>
    </cdr:from>
    <cdr:to>
      <cdr:x>0.781</cdr:x>
      <cdr:y>0.95575</cdr:y>
    </cdr:to>
    <cdr:sp textlink="CPM!$B$38">
      <cdr:nvSpPr>
        <cdr:cNvPr id="1" name="TextBox 1"/>
        <cdr:cNvSpPr txBox="1">
          <a:spLocks noChangeArrowheads="1"/>
        </cdr:cNvSpPr>
      </cdr:nvSpPr>
      <cdr:spPr>
        <a:xfrm>
          <a:off x="838200" y="2895600"/>
          <a:ext cx="27432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7522b3c-4a9b-4216-b38f-996af4a17788}" type="TxLink"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Likelihood of completing the project in 16 or less time units: 75.4 %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133350</xdr:rowOff>
    </xdr:from>
    <xdr:to>
      <xdr:col>19</xdr:col>
      <xdr:colOff>533400</xdr:colOff>
      <xdr:row>35</xdr:row>
      <xdr:rowOff>28575</xdr:rowOff>
    </xdr:to>
    <xdr:graphicFrame>
      <xdr:nvGraphicFramePr>
        <xdr:cNvPr id="1" name="Chart 18"/>
        <xdr:cNvGraphicFramePr/>
      </xdr:nvGraphicFramePr>
      <xdr:xfrm>
        <a:off x="5219700" y="2238375"/>
        <a:ext cx="45910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28575</xdr:colOff>
      <xdr:row>33</xdr:row>
      <xdr:rowOff>85725</xdr:rowOff>
    </xdr:from>
    <xdr:to>
      <xdr:col>8</xdr:col>
      <xdr:colOff>228600</xdr:colOff>
      <xdr:row>35</xdr:row>
      <xdr:rowOff>85725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5429250"/>
          <a:ext cx="200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43"/>
  <sheetViews>
    <sheetView showGridLines="0" zoomScale="75" zoomScaleNormal="75" workbookViewId="0" topLeftCell="A77">
      <selection activeCell="A1" sqref="A1"/>
    </sheetView>
  </sheetViews>
  <sheetFormatPr defaultColWidth="9.140625" defaultRowHeight="12.75"/>
  <cols>
    <col min="1" max="1" width="19.7109375" style="0" customWidth="1"/>
    <col min="3" max="3" width="9.28125" style="1" customWidth="1"/>
    <col min="4" max="4" width="8.28125" style="7" customWidth="1"/>
    <col min="5" max="5" width="8.57421875" style="7" customWidth="1"/>
    <col min="6" max="6" width="7.57421875" style="7" customWidth="1"/>
    <col min="12" max="12" width="10.421875" style="0" bestFit="1" customWidth="1"/>
    <col min="13" max="13" width="10.28125" style="0" bestFit="1" customWidth="1"/>
  </cols>
  <sheetData>
    <row r="1" ht="12.75">
      <c r="A1" t="s">
        <v>25</v>
      </c>
    </row>
    <row r="2" spans="1:3" ht="12.75">
      <c r="A2" s="9" t="s">
        <v>19</v>
      </c>
      <c r="B2" s="10">
        <f>CPM!C63</f>
        <v>14.666666666666668</v>
      </c>
      <c r="C2" s="15"/>
    </row>
    <row r="3" spans="1:3" ht="12.75">
      <c r="A3" s="11" t="s">
        <v>20</v>
      </c>
      <c r="B3" s="12">
        <f>SQRT(CPM!C79)</f>
        <v>1.6832508230603462</v>
      </c>
      <c r="C3" s="2"/>
    </row>
    <row r="4" spans="1:3" ht="12.75">
      <c r="A4" s="11"/>
      <c r="B4" s="12"/>
      <c r="C4" s="2"/>
    </row>
    <row r="5" spans="1:3" ht="12.75">
      <c r="A5" s="11"/>
      <c r="B5" s="12"/>
      <c r="C5" s="2"/>
    </row>
    <row r="6" spans="1:3" ht="12.75">
      <c r="A6" s="11"/>
      <c r="B6" s="13"/>
      <c r="C6" s="2"/>
    </row>
    <row r="7" spans="1:3" ht="12.75">
      <c r="A7" s="11"/>
      <c r="B7" s="12"/>
      <c r="C7" s="2"/>
    </row>
    <row r="8" spans="1:3" ht="12.75">
      <c r="A8" s="11"/>
      <c r="B8" s="12"/>
      <c r="C8" s="2"/>
    </row>
    <row r="9" spans="1:3" ht="12.75">
      <c r="A9" s="11"/>
      <c r="B9" s="4" t="s">
        <v>21</v>
      </c>
      <c r="C9" s="5" t="s">
        <v>22</v>
      </c>
    </row>
    <row r="10" spans="1:3" ht="12.75">
      <c r="A10" s="11"/>
      <c r="B10" s="4">
        <f>B11</f>
        <v>16</v>
      </c>
      <c r="C10" s="16">
        <v>0</v>
      </c>
    </row>
    <row r="11" spans="1:3" ht="12.75">
      <c r="A11" s="14"/>
      <c r="B11" s="6">
        <f>T</f>
        <v>16</v>
      </c>
      <c r="C11" s="21">
        <f>D98</f>
        <v>0.23700703123739403</v>
      </c>
    </row>
    <row r="12" spans="2:3" ht="12.75">
      <c r="B12" s="3"/>
      <c r="C12" s="3"/>
    </row>
    <row r="13" spans="2:3" ht="12.75">
      <c r="B13" s="3"/>
      <c r="C13" s="3"/>
    </row>
    <row r="14" spans="1:3" ht="12.75">
      <c r="A14" t="s">
        <v>26</v>
      </c>
      <c r="B14" s="3"/>
      <c r="C14" s="3"/>
    </row>
    <row r="15" spans="1:3" ht="12.75">
      <c r="A15" s="9" t="s">
        <v>19</v>
      </c>
      <c r="B15" s="10">
        <f>CPM!D63</f>
        <v>12.833333333333334</v>
      </c>
      <c r="C15" s="15"/>
    </row>
    <row r="16" spans="1:3" ht="12.75">
      <c r="A16" s="11" t="s">
        <v>20</v>
      </c>
      <c r="B16" s="12">
        <f>SQRT(CPM!D79)</f>
        <v>0.9574271077563381</v>
      </c>
      <c r="C16" s="2"/>
    </row>
    <row r="17" spans="1:3" ht="12.75">
      <c r="A17" s="11"/>
      <c r="B17" s="12"/>
      <c r="C17" s="2"/>
    </row>
    <row r="18" spans="1:3" ht="12.75">
      <c r="A18" s="11"/>
      <c r="B18" s="12"/>
      <c r="C18" s="2"/>
    </row>
    <row r="19" spans="1:3" ht="12.75">
      <c r="A19" s="11"/>
      <c r="B19" s="13"/>
      <c r="C19" s="2"/>
    </row>
    <row r="20" spans="1:3" ht="12.75">
      <c r="A20" s="11"/>
      <c r="B20" s="12"/>
      <c r="C20" s="2"/>
    </row>
    <row r="21" spans="1:3" ht="12.75">
      <c r="A21" s="11"/>
      <c r="B21" s="12"/>
      <c r="C21" s="2"/>
    </row>
    <row r="22" spans="1:3" ht="12.75">
      <c r="A22" s="11"/>
      <c r="B22" s="4" t="s">
        <v>21</v>
      </c>
      <c r="C22" s="5" t="s">
        <v>22</v>
      </c>
    </row>
    <row r="23" spans="1:3" ht="12.75">
      <c r="A23" s="11"/>
      <c r="B23" s="4">
        <f>B24</f>
        <v>16</v>
      </c>
      <c r="C23" s="16">
        <v>0</v>
      </c>
    </row>
    <row r="24" spans="1:3" ht="12.75">
      <c r="A24" s="14"/>
      <c r="B24" s="6">
        <f>T</f>
        <v>16</v>
      </c>
      <c r="C24" s="21">
        <f>G98</f>
        <v>0.4166816222034128</v>
      </c>
    </row>
    <row r="25" spans="2:3" ht="12.75">
      <c r="B25" s="3"/>
      <c r="C25" s="3"/>
    </row>
    <row r="26" spans="1:3" ht="12.75">
      <c r="A26" t="s">
        <v>27</v>
      </c>
      <c r="B26" s="3"/>
      <c r="C26" s="3"/>
    </row>
    <row r="27" spans="1:3" ht="12.75">
      <c r="A27" s="9" t="s">
        <v>19</v>
      </c>
      <c r="B27" s="10">
        <f>CPM!E63</f>
        <v>13.833333333333334</v>
      </c>
      <c r="C27" s="15"/>
    </row>
    <row r="28" spans="1:3" ht="12.75">
      <c r="A28" s="11" t="s">
        <v>20</v>
      </c>
      <c r="B28" s="12">
        <f>SQRT(CPM!E79)</f>
        <v>0.9574271077563381</v>
      </c>
      <c r="C28" s="2"/>
    </row>
    <row r="29" spans="1:3" ht="12.75">
      <c r="A29" s="11"/>
      <c r="B29" s="12"/>
      <c r="C29" s="2"/>
    </row>
    <row r="30" spans="1:3" ht="12.75">
      <c r="A30" s="11"/>
      <c r="B30" s="12"/>
      <c r="C30" s="2"/>
    </row>
    <row r="31" spans="1:3" ht="12.75">
      <c r="A31" s="11"/>
      <c r="B31" s="13"/>
      <c r="C31" s="2"/>
    </row>
    <row r="32" spans="1:3" ht="12.75">
      <c r="A32" s="11"/>
      <c r="B32" s="12"/>
      <c r="C32" s="2"/>
    </row>
    <row r="33" spans="1:3" ht="12.75">
      <c r="A33" s="11"/>
      <c r="B33" s="12"/>
      <c r="C33" s="2"/>
    </row>
    <row r="34" spans="1:3" ht="12.75">
      <c r="A34" s="11"/>
      <c r="B34" s="4" t="s">
        <v>21</v>
      </c>
      <c r="C34" s="5" t="s">
        <v>22</v>
      </c>
    </row>
    <row r="35" spans="1:3" ht="12.75">
      <c r="A35" s="11"/>
      <c r="B35" s="4">
        <f>B36</f>
        <v>16</v>
      </c>
      <c r="C35" s="16">
        <v>0</v>
      </c>
    </row>
    <row r="36" spans="1:3" ht="12.75">
      <c r="A36" s="14"/>
      <c r="B36" s="6">
        <f>T</f>
        <v>16</v>
      </c>
      <c r="C36" s="21">
        <f>J98</f>
        <v>0.4166816222034128</v>
      </c>
    </row>
    <row r="37" spans="2:3" ht="12.75">
      <c r="B37" s="3"/>
      <c r="C37" s="3"/>
    </row>
    <row r="38" spans="1:3" ht="12.75">
      <c r="A38" t="s">
        <v>28</v>
      </c>
      <c r="B38" s="3"/>
      <c r="C38" s="3"/>
    </row>
    <row r="39" spans="1:3" ht="12.75">
      <c r="A39" s="9" t="s">
        <v>19</v>
      </c>
      <c r="B39" s="10">
        <f>CPM!F63</f>
        <v>13.666666666666668</v>
      </c>
      <c r="C39" s="15"/>
    </row>
    <row r="40" spans="1:3" ht="12.75">
      <c r="A40" s="11" t="s">
        <v>20</v>
      </c>
      <c r="B40" s="12">
        <f>SQRT(CPM!F79)</f>
        <v>1.224744871391589</v>
      </c>
      <c r="C40" s="2"/>
    </row>
    <row r="41" spans="1:3" ht="12.75">
      <c r="A41" s="11"/>
      <c r="B41" s="12"/>
      <c r="C41" s="2"/>
    </row>
    <row r="42" spans="1:3" ht="12.75">
      <c r="A42" s="11"/>
      <c r="B42" s="12"/>
      <c r="C42" s="2"/>
    </row>
    <row r="43" spans="1:3" ht="12.75">
      <c r="A43" s="11"/>
      <c r="B43" s="13"/>
      <c r="C43" s="2"/>
    </row>
    <row r="44" spans="1:3" ht="12.75">
      <c r="A44" s="11"/>
      <c r="B44" s="12"/>
      <c r="C44" s="2"/>
    </row>
    <row r="45" spans="1:3" ht="12.75">
      <c r="A45" s="11"/>
      <c r="B45" s="12"/>
      <c r="C45" s="2"/>
    </row>
    <row r="46" spans="1:3" ht="12.75">
      <c r="A46" s="11"/>
      <c r="B46" s="4" t="s">
        <v>21</v>
      </c>
      <c r="C46" s="5" t="s">
        <v>22</v>
      </c>
    </row>
    <row r="47" spans="1:3" ht="12.75">
      <c r="A47" s="11"/>
      <c r="B47" s="4">
        <f>B48</f>
        <v>16</v>
      </c>
      <c r="C47" s="16">
        <v>0</v>
      </c>
    </row>
    <row r="48" spans="1:3" ht="12.75">
      <c r="A48" s="14"/>
      <c r="B48" s="6">
        <f>T</f>
        <v>16</v>
      </c>
      <c r="C48" s="21">
        <f>M98</f>
        <v>0.32573500793528</v>
      </c>
    </row>
    <row r="49" spans="2:3" ht="12.75">
      <c r="B49" s="3"/>
      <c r="C49" s="3"/>
    </row>
    <row r="50" spans="2:3" ht="12.75">
      <c r="B50" s="3"/>
      <c r="C50" s="3"/>
    </row>
    <row r="51" spans="2:3" ht="12.75">
      <c r="B51" s="3"/>
      <c r="C51" s="3"/>
    </row>
    <row r="52" spans="2:3" ht="12.75">
      <c r="B52" s="3"/>
      <c r="C52" s="3"/>
    </row>
    <row r="53" spans="2:3" ht="12.75">
      <c r="B53" s="3"/>
      <c r="C53" s="3"/>
    </row>
    <row r="54" spans="2:3" ht="12.75">
      <c r="B54" s="3"/>
      <c r="C54" s="3"/>
    </row>
    <row r="55" spans="2:3" ht="12.75">
      <c r="B55" s="3"/>
      <c r="C55" s="3"/>
    </row>
    <row r="56" spans="2:3" ht="12.75">
      <c r="B56" s="3"/>
      <c r="C56" s="3"/>
    </row>
    <row r="57" spans="2:3" ht="12.75">
      <c r="B57" s="3"/>
      <c r="C57" s="3"/>
    </row>
    <row r="58" spans="2:3" ht="12.75">
      <c r="B58" s="3"/>
      <c r="C58" s="3"/>
    </row>
    <row r="59" spans="2:3" ht="12.75">
      <c r="B59" s="3"/>
      <c r="C59" s="3"/>
    </row>
    <row r="60" spans="2:3" ht="12.75">
      <c r="B60" s="3"/>
      <c r="C60" s="3"/>
    </row>
    <row r="61" spans="2:3" ht="12.75">
      <c r="B61" s="3"/>
      <c r="C61" s="3"/>
    </row>
    <row r="62" spans="2:3" ht="12.75">
      <c r="B62" s="3"/>
      <c r="C62" s="3"/>
    </row>
    <row r="63" spans="2:3" ht="12.75">
      <c r="B63" s="1"/>
      <c r="C63" s="3"/>
    </row>
    <row r="65" spans="3:13" ht="12.75">
      <c r="C65" s="60" t="s">
        <v>25</v>
      </c>
      <c r="D65" s="60"/>
      <c r="F65" s="60" t="s">
        <v>26</v>
      </c>
      <c r="G65" s="60"/>
      <c r="I65" s="60" t="s">
        <v>27</v>
      </c>
      <c r="J65" s="60"/>
      <c r="L65" s="60" t="s">
        <v>28</v>
      </c>
      <c r="M65" s="60"/>
    </row>
    <row r="66" spans="3:13" ht="12.75">
      <c r="C66" s="1" t="s">
        <v>23</v>
      </c>
      <c r="D66" s="7" t="s">
        <v>24</v>
      </c>
      <c r="F66" s="1" t="s">
        <v>23</v>
      </c>
      <c r="G66" s="7" t="s">
        <v>24</v>
      </c>
      <c r="I66" s="1" t="s">
        <v>23</v>
      </c>
      <c r="J66" s="7" t="s">
        <v>24</v>
      </c>
      <c r="L66" s="1" t="s">
        <v>23</v>
      </c>
      <c r="M66" s="7" t="s">
        <v>24</v>
      </c>
    </row>
    <row r="67" spans="3:13" ht="12.75">
      <c r="C67" s="19">
        <f aca="true" t="shared" si="0" ref="C67:C97">C68-0.1*s_Path1</f>
        <v>9.448589115179578</v>
      </c>
      <c r="D67" s="20">
        <f aca="true" t="shared" si="1" ref="D67:D98">(1/(SQRT(2*PI())*s_Path1))*EXP(-((C67-Mean_Path1)^2)/(2*s_Path1^2))</f>
        <v>0.0019407797171073797</v>
      </c>
      <c r="E67" s="8"/>
      <c r="F67" s="19">
        <f aca="true" t="shared" si="2" ref="F67:F96">F68-0.1*s_Path2</f>
        <v>9.865309299288697</v>
      </c>
      <c r="G67" s="20">
        <f aca="true" t="shared" si="3" ref="G67:G98">(1/(SQRT(2*PI())*s_Path2))*EXP(-((F67-Mean_Path2)^2)/(2*s_Path2^2))</f>
        <v>0.003412081222408246</v>
      </c>
      <c r="I67" s="19">
        <f aca="true" t="shared" si="4" ref="I67:I96">I68-0.1*s_Path3</f>
        <v>10.865309299288697</v>
      </c>
      <c r="J67" s="20">
        <f aca="true" t="shared" si="5" ref="J67:J98">(1/(SQRT(2*PI())*s_Path3))*EXP(-((I67-Mean_Path3)^2)/(2*s_Path3^2))</f>
        <v>0.003412081222408246</v>
      </c>
      <c r="L67" s="19">
        <f aca="true" t="shared" si="6" ref="L67:L96">L68-0.1*s_Path4</f>
        <v>9.869957565352719</v>
      </c>
      <c r="M67" s="20">
        <f aca="true" t="shared" si="7" ref="M67:M98">(1/(SQRT(2*PI())*s_Path4))*EXP(-((L67-Mean_Path4)^2)/(2*s_Path4^2))</f>
        <v>0.0026673465898966187</v>
      </c>
    </row>
    <row r="68" spans="3:13" ht="12.75">
      <c r="C68" s="19">
        <f t="shared" si="0"/>
        <v>9.616914197485613</v>
      </c>
      <c r="D68" s="20">
        <f t="shared" si="1"/>
        <v>0.0026329102895552214</v>
      </c>
      <c r="E68" s="8"/>
      <c r="F68" s="19">
        <f t="shared" si="2"/>
        <v>9.96105201006433</v>
      </c>
      <c r="G68" s="20">
        <f t="shared" si="3"/>
        <v>0.004628914698607057</v>
      </c>
      <c r="I68" s="19">
        <f t="shared" si="4"/>
        <v>10.96105201006433</v>
      </c>
      <c r="J68" s="20">
        <f t="shared" si="5"/>
        <v>0.004628914698607057</v>
      </c>
      <c r="L68" s="19">
        <f t="shared" si="6"/>
        <v>9.992432052491878</v>
      </c>
      <c r="M68" s="20">
        <f t="shared" si="7"/>
        <v>0.0036185890755371566</v>
      </c>
    </row>
    <row r="69" spans="3:13" ht="12.75">
      <c r="C69" s="19">
        <f t="shared" si="0"/>
        <v>9.785239279791648</v>
      </c>
      <c r="D69" s="20">
        <f t="shared" si="1"/>
        <v>0.0035363312099579414</v>
      </c>
      <c r="E69" s="8"/>
      <c r="F69" s="19">
        <f t="shared" si="2"/>
        <v>10.056794720839964</v>
      </c>
      <c r="G69" s="20">
        <f t="shared" si="3"/>
        <v>0.006217217343809464</v>
      </c>
      <c r="I69" s="19">
        <f t="shared" si="4"/>
        <v>11.056794720839964</v>
      </c>
      <c r="J69" s="20">
        <f t="shared" si="5"/>
        <v>0.006217217343809464</v>
      </c>
      <c r="L69" s="19">
        <f t="shared" si="6"/>
        <v>10.114906539631038</v>
      </c>
      <c r="M69" s="20">
        <f t="shared" si="7"/>
        <v>0.004860222368608178</v>
      </c>
    </row>
    <row r="70" spans="3:13" ht="12.75">
      <c r="C70" s="19">
        <f t="shared" si="0"/>
        <v>9.953564362097683</v>
      </c>
      <c r="D70" s="20">
        <f t="shared" si="1"/>
        <v>0.004702478961862944</v>
      </c>
      <c r="E70" s="8"/>
      <c r="F70" s="19">
        <f t="shared" si="2"/>
        <v>10.152537431615597</v>
      </c>
      <c r="G70" s="20">
        <f t="shared" si="3"/>
        <v>0.008267419544376058</v>
      </c>
      <c r="I70" s="19">
        <f t="shared" si="4"/>
        <v>11.152537431615597</v>
      </c>
      <c r="J70" s="20">
        <f t="shared" si="5"/>
        <v>0.008267419544376058</v>
      </c>
      <c r="L70" s="19">
        <f t="shared" si="6"/>
        <v>10.237381026770198</v>
      </c>
      <c r="M70" s="20">
        <f t="shared" si="7"/>
        <v>0.006462939154001784</v>
      </c>
    </row>
    <row r="71" spans="3:13" ht="12.75">
      <c r="C71" s="19">
        <f t="shared" si="0"/>
        <v>10.121889444403719</v>
      </c>
      <c r="D71" s="20">
        <f t="shared" si="1"/>
        <v>0.006190957801212228</v>
      </c>
      <c r="E71" s="8"/>
      <c r="F71" s="19">
        <f t="shared" si="2"/>
        <v>10.24828014239123</v>
      </c>
      <c r="G71" s="20">
        <f t="shared" si="3"/>
        <v>0.010884311432171157</v>
      </c>
      <c r="I71" s="19">
        <f t="shared" si="4"/>
        <v>11.24828014239123</v>
      </c>
      <c r="J71" s="20">
        <f t="shared" si="5"/>
        <v>0.010884311432171157</v>
      </c>
      <c r="L71" s="19">
        <f t="shared" si="6"/>
        <v>10.359855513909357</v>
      </c>
      <c r="M71" s="20">
        <f t="shared" si="7"/>
        <v>0.00850865764604637</v>
      </c>
    </row>
    <row r="72" spans="3:13" ht="12.75">
      <c r="C72" s="19">
        <f t="shared" si="0"/>
        <v>10.290214526709754</v>
      </c>
      <c r="D72" s="20">
        <f t="shared" si="1"/>
        <v>0.00806948616783677</v>
      </c>
      <c r="E72" s="8"/>
      <c r="F72" s="19">
        <f t="shared" si="2"/>
        <v>10.344022853166864</v>
      </c>
      <c r="G72" s="20">
        <f t="shared" si="3"/>
        <v>0.014186948670710476</v>
      </c>
      <c r="I72" s="19">
        <f t="shared" si="4"/>
        <v>11.344022853166864</v>
      </c>
      <c r="J72" s="20">
        <f t="shared" si="5"/>
        <v>0.014186948670710476</v>
      </c>
      <c r="L72" s="19">
        <f t="shared" si="6"/>
        <v>10.482330001048517</v>
      </c>
      <c r="M72" s="20">
        <f t="shared" si="7"/>
        <v>0.01109044793815034</v>
      </c>
    </row>
    <row r="73" spans="3:13" ht="12.75">
      <c r="C73" s="19">
        <f t="shared" si="0"/>
        <v>10.458539609015789</v>
      </c>
      <c r="D73" s="20">
        <f t="shared" si="1"/>
        <v>0.010413362199758027</v>
      </c>
      <c r="E73" s="8"/>
      <c r="F73" s="19">
        <f t="shared" si="2"/>
        <v>10.439765563942498</v>
      </c>
      <c r="G73" s="20">
        <f t="shared" si="3"/>
        <v>0.018307712776845498</v>
      </c>
      <c r="I73" s="19">
        <f t="shared" si="4"/>
        <v>11.439765563942498</v>
      </c>
      <c r="J73" s="20">
        <f t="shared" si="5"/>
        <v>0.018307712776845498</v>
      </c>
      <c r="L73" s="19">
        <f t="shared" si="6"/>
        <v>10.604804488187677</v>
      </c>
      <c r="M73" s="20">
        <f t="shared" si="7"/>
        <v>0.014311797422471939</v>
      </c>
    </row>
    <row r="74" spans="3:13" ht="12.75">
      <c r="C74" s="19">
        <f t="shared" si="0"/>
        <v>10.626864691321824</v>
      </c>
      <c r="D74" s="20">
        <f t="shared" si="1"/>
        <v>0.013304333488532988</v>
      </c>
      <c r="E74" s="8"/>
      <c r="F74" s="19">
        <f t="shared" si="2"/>
        <v>10.535508274718131</v>
      </c>
      <c r="G74" s="20">
        <f t="shared" si="3"/>
        <v>0.023390324039731177</v>
      </c>
      <c r="I74" s="19">
        <f t="shared" si="4"/>
        <v>11.535508274718131</v>
      </c>
      <c r="J74" s="20">
        <f t="shared" si="5"/>
        <v>0.023390324039731177</v>
      </c>
      <c r="L74" s="19">
        <f t="shared" si="6"/>
        <v>10.727278975326836</v>
      </c>
      <c r="M74" s="20">
        <f t="shared" si="7"/>
        <v>0.01828505741722096</v>
      </c>
    </row>
    <row r="75" spans="3:13" ht="12.75">
      <c r="C75" s="19">
        <f t="shared" si="0"/>
        <v>10.79518977362786</v>
      </c>
      <c r="D75" s="20">
        <f t="shared" si="1"/>
        <v>0.016828768091792068</v>
      </c>
      <c r="E75" s="8"/>
      <c r="F75" s="19">
        <f t="shared" si="2"/>
        <v>10.631250985493764</v>
      </c>
      <c r="G75" s="20">
        <f t="shared" si="3"/>
        <v>0.029586625981359683</v>
      </c>
      <c r="I75" s="19">
        <f t="shared" si="4"/>
        <v>11.631250985493764</v>
      </c>
      <c r="J75" s="20">
        <f t="shared" si="5"/>
        <v>0.029586625981359683</v>
      </c>
      <c r="L75" s="19">
        <f t="shared" si="6"/>
        <v>10.849753462465996</v>
      </c>
      <c r="M75" s="20">
        <f t="shared" si="7"/>
        <v>0.023128929463827264</v>
      </c>
    </row>
    <row r="76" spans="3:13" ht="12.75">
      <c r="C76" s="19">
        <f t="shared" si="0"/>
        <v>10.963514855933894</v>
      </c>
      <c r="D76" s="20">
        <f t="shared" si="1"/>
        <v>0.021075048566876062</v>
      </c>
      <c r="E76" s="8"/>
      <c r="F76" s="19">
        <f t="shared" si="2"/>
        <v>10.726993696269398</v>
      </c>
      <c r="G76" s="20">
        <f t="shared" si="3"/>
        <v>0.03705200381192908</v>
      </c>
      <c r="I76" s="19">
        <f t="shared" si="4"/>
        <v>11.726993696269398</v>
      </c>
      <c r="J76" s="20">
        <f t="shared" si="5"/>
        <v>0.03705200381192908</v>
      </c>
      <c r="L76" s="19">
        <f t="shared" si="6"/>
        <v>10.972227949605156</v>
      </c>
      <c r="M76" s="20">
        <f t="shared" si="7"/>
        <v>0.02896488376875028</v>
      </c>
    </row>
    <row r="77" spans="3:13" ht="12.75">
      <c r="C77" s="19">
        <f t="shared" si="0"/>
        <v>11.13183993823993</v>
      </c>
      <c r="D77" s="20">
        <f t="shared" si="1"/>
        <v>0.02613014969477887</v>
      </c>
      <c r="E77" s="8"/>
      <c r="F77" s="19">
        <f t="shared" si="2"/>
        <v>10.822736407045031</v>
      </c>
      <c r="G77" s="20">
        <f t="shared" si="3"/>
        <v>0.04593936773265207</v>
      </c>
      <c r="I77" s="19">
        <f t="shared" si="4"/>
        <v>11.822736407045031</v>
      </c>
      <c r="J77" s="20">
        <f t="shared" si="5"/>
        <v>0.04593936773265207</v>
      </c>
      <c r="L77" s="19">
        <f t="shared" si="6"/>
        <v>11.094702436744315</v>
      </c>
      <c r="M77" s="20">
        <f t="shared" si="7"/>
        <v>0.035912455734924305</v>
      </c>
    </row>
    <row r="78" spans="3:13" ht="12.75">
      <c r="C78" s="19">
        <f t="shared" si="0"/>
        <v>11.300165020545965</v>
      </c>
      <c r="D78" s="20">
        <f t="shared" si="1"/>
        <v>0.03207541370158103</v>
      </c>
      <c r="E78" s="8"/>
      <c r="F78" s="19">
        <f t="shared" si="2"/>
        <v>10.918479117820665</v>
      </c>
      <c r="G78" s="20">
        <f t="shared" si="3"/>
        <v>0.05639172536039096</v>
      </c>
      <c r="I78" s="19">
        <f t="shared" si="4"/>
        <v>11.918479117820665</v>
      </c>
      <c r="J78" s="20">
        <f t="shared" si="5"/>
        <v>0.05639172536039096</v>
      </c>
      <c r="L78" s="19">
        <f t="shared" si="6"/>
        <v>11.217176923883475</v>
      </c>
      <c r="M78" s="20">
        <f t="shared" si="7"/>
        <v>0.04408343955900033</v>
      </c>
    </row>
    <row r="79" spans="3:13" ht="12.75">
      <c r="C79" s="19">
        <f t="shared" si="0"/>
        <v>11.468490102852</v>
      </c>
      <c r="D79" s="20">
        <f t="shared" si="1"/>
        <v>0.03898160266773471</v>
      </c>
      <c r="E79" s="8"/>
      <c r="F79" s="19">
        <f t="shared" si="2"/>
        <v>11.014221828596298</v>
      </c>
      <c r="G79" s="20">
        <f t="shared" si="3"/>
        <v>0.0685334833775946</v>
      </c>
      <c r="I79" s="19">
        <f t="shared" si="4"/>
        <v>12.014221828596298</v>
      </c>
      <c r="J79" s="20">
        <f t="shared" si="5"/>
        <v>0.0685334833775946</v>
      </c>
      <c r="L79" s="19">
        <f t="shared" si="6"/>
        <v>11.339651411022635</v>
      </c>
      <c r="M79" s="20">
        <f t="shared" si="7"/>
        <v>0.05357508841830923</v>
      </c>
    </row>
    <row r="80" spans="3:13" ht="12.75">
      <c r="C80" s="19">
        <f t="shared" si="0"/>
        <v>11.636815185158035</v>
      </c>
      <c r="D80" s="20">
        <f t="shared" si="1"/>
        <v>0.046903383155549434</v>
      </c>
      <c r="E80" s="8"/>
      <c r="F80" s="19">
        <f t="shared" si="2"/>
        <v>11.109964539371932</v>
      </c>
      <c r="G80" s="20">
        <f t="shared" si="3"/>
        <v>0.0824607509661066</v>
      </c>
      <c r="I80" s="19">
        <f t="shared" si="4"/>
        <v>12.109964539371932</v>
      </c>
      <c r="J80" s="20">
        <f t="shared" si="5"/>
        <v>0.0824607509661066</v>
      </c>
      <c r="L80" s="19">
        <f t="shared" si="6"/>
        <v>11.462125898161794</v>
      </c>
      <c r="M80" s="20">
        <f t="shared" si="7"/>
        <v>0.06446253431638153</v>
      </c>
    </row>
    <row r="81" spans="3:13" ht="12.75">
      <c r="C81" s="19">
        <f t="shared" si="0"/>
        <v>11.80514026746407</v>
      </c>
      <c r="D81" s="20">
        <f t="shared" si="1"/>
        <v>0.055873477730368125</v>
      </c>
      <c r="E81" s="8"/>
      <c r="F81" s="19">
        <f t="shared" si="2"/>
        <v>11.205707250147565</v>
      </c>
      <c r="G81" s="20">
        <f t="shared" si="3"/>
        <v>0.09823105760738822</v>
      </c>
      <c r="I81" s="19">
        <f t="shared" si="4"/>
        <v>12.205707250147565</v>
      </c>
      <c r="J81" s="20">
        <f t="shared" si="5"/>
        <v>0.09823105760738822</v>
      </c>
      <c r="L81" s="19">
        <f t="shared" si="6"/>
        <v>11.584600385300954</v>
      </c>
      <c r="M81" s="20">
        <f t="shared" si="7"/>
        <v>0.07679075011763398</v>
      </c>
    </row>
    <row r="82" spans="3:13" ht="12.75">
      <c r="C82" s="19">
        <f t="shared" si="0"/>
        <v>11.973465349770105</v>
      </c>
      <c r="D82" s="20">
        <f t="shared" si="1"/>
        <v>0.06589679515367036</v>
      </c>
      <c r="E82" s="8"/>
      <c r="F82" s="19">
        <f t="shared" si="2"/>
        <v>11.301449960923199</v>
      </c>
      <c r="G82" s="20">
        <f t="shared" si="3"/>
        <v>0.1158530333858957</v>
      </c>
      <c r="I82" s="19">
        <f t="shared" si="4"/>
        <v>12.301449960923199</v>
      </c>
      <c r="J82" s="20">
        <f t="shared" si="5"/>
        <v>0.1158530333858957</v>
      </c>
      <c r="L82" s="19">
        <f t="shared" si="6"/>
        <v>11.707074872440113</v>
      </c>
      <c r="M82" s="20">
        <f t="shared" si="7"/>
        <v>0.09056648226942358</v>
      </c>
    </row>
    <row r="83" spans="3:13" ht="12.75">
      <c r="C83" s="19">
        <f t="shared" si="0"/>
        <v>12.14179043207614</v>
      </c>
      <c r="D83" s="20">
        <f t="shared" si="1"/>
        <v>0.07694491747249689</v>
      </c>
      <c r="E83" s="8"/>
      <c r="F83" s="19">
        <f t="shared" si="2"/>
        <v>11.397192671698832</v>
      </c>
      <c r="G83" s="20">
        <f t="shared" si="3"/>
        <v>0.13527671675121883</v>
      </c>
      <c r="I83" s="19">
        <f t="shared" si="4"/>
        <v>12.397192671698832</v>
      </c>
      <c r="J83" s="20">
        <f t="shared" si="5"/>
        <v>0.13527671675121883</v>
      </c>
      <c r="L83" s="19">
        <f t="shared" si="6"/>
        <v>11.829549359579273</v>
      </c>
      <c r="M83" s="20">
        <f t="shared" si="7"/>
        <v>0.10575067403117881</v>
      </c>
    </row>
    <row r="84" spans="3:13" ht="12.75">
      <c r="C84" s="19">
        <f t="shared" si="0"/>
        <v>12.310115514382176</v>
      </c>
      <c r="D84" s="20">
        <f t="shared" si="1"/>
        <v>0.08895136932921377</v>
      </c>
      <c r="E84" s="8"/>
      <c r="F84" s="19">
        <f t="shared" si="2"/>
        <v>11.492935382474466</v>
      </c>
      <c r="G84" s="20">
        <f t="shared" si="3"/>
        <v>0.15638523750034772</v>
      </c>
      <c r="I84" s="19">
        <f t="shared" si="4"/>
        <v>12.492935382474466</v>
      </c>
      <c r="J84" s="20">
        <f t="shared" si="5"/>
        <v>0.15638523750034772</v>
      </c>
      <c r="L84" s="19">
        <f t="shared" si="6"/>
        <v>11.952023846718433</v>
      </c>
      <c r="M84" s="20">
        <f t="shared" si="7"/>
        <v>0.12225196376255781</v>
      </c>
    </row>
    <row r="85" spans="3:13" ht="12.75">
      <c r="C85" s="19">
        <f t="shared" si="0"/>
        <v>12.47844059668821</v>
      </c>
      <c r="D85" s="20">
        <f t="shared" si="1"/>
        <v>0.10180811421570456</v>
      </c>
      <c r="E85" s="8"/>
      <c r="F85" s="19">
        <f t="shared" si="2"/>
        <v>11.588678093250099</v>
      </c>
      <c r="G85" s="20">
        <f t="shared" si="3"/>
        <v>0.17898865684866438</v>
      </c>
      <c r="I85" s="19">
        <f t="shared" si="4"/>
        <v>12.588678093250099</v>
      </c>
      <c r="J85" s="20">
        <f t="shared" si="5"/>
        <v>0.17898865684866438</v>
      </c>
      <c r="L85" s="19">
        <f t="shared" si="6"/>
        <v>12.074498333857592</v>
      </c>
      <c r="M85" s="20">
        <f t="shared" si="7"/>
        <v>0.13992186948543156</v>
      </c>
    </row>
    <row r="86" spans="3:13" ht="12.75">
      <c r="C86" s="19">
        <f t="shared" si="0"/>
        <v>12.646765678994246</v>
      </c>
      <c r="D86" s="20">
        <f t="shared" si="1"/>
        <v>0.11536370713317648</v>
      </c>
      <c r="E86" s="8"/>
      <c r="F86" s="19">
        <f t="shared" si="2"/>
        <v>11.684420804025732</v>
      </c>
      <c r="G86" s="20">
        <f t="shared" si="3"/>
        <v>0.20282071962457285</v>
      </c>
      <c r="I86" s="19">
        <f t="shared" si="4"/>
        <v>12.684420804025732</v>
      </c>
      <c r="J86" s="20">
        <f t="shared" si="5"/>
        <v>0.20282071962457285</v>
      </c>
      <c r="L86" s="19">
        <f t="shared" si="6"/>
        <v>12.196972820996752</v>
      </c>
      <c r="M86" s="20">
        <f t="shared" si="7"/>
        <v>0.1585522499576354</v>
      </c>
    </row>
    <row r="87" spans="3:13" ht="12.75">
      <c r="C87" s="19">
        <f t="shared" si="0"/>
        <v>12.815090761300281</v>
      </c>
      <c r="D87" s="20">
        <f t="shared" si="1"/>
        <v>0.12942347869253917</v>
      </c>
      <c r="E87" s="8"/>
      <c r="F87" s="19">
        <f t="shared" si="2"/>
        <v>11.780163514801366</v>
      </c>
      <c r="G87" s="20">
        <f t="shared" si="3"/>
        <v>0.22753917793603368</v>
      </c>
      <c r="I87" s="19">
        <f t="shared" si="4"/>
        <v>12.780163514801366</v>
      </c>
      <c r="J87" s="20">
        <f t="shared" si="5"/>
        <v>0.22753917793603368</v>
      </c>
      <c r="L87" s="19">
        <f t="shared" si="6"/>
        <v>12.319447308135912</v>
      </c>
      <c r="M87" s="20">
        <f t="shared" si="7"/>
        <v>0.1778755576947379</v>
      </c>
    </row>
    <row r="88" spans="3:13" ht="12.75">
      <c r="C88" s="19">
        <f t="shared" si="0"/>
        <v>12.983415843606316</v>
      </c>
      <c r="D88" s="20">
        <f t="shared" si="1"/>
        <v>0.14375203101294887</v>
      </c>
      <c r="E88" s="8"/>
      <c r="F88" s="19">
        <f t="shared" si="2"/>
        <v>11.875906225577</v>
      </c>
      <c r="G88" s="20">
        <f t="shared" si="3"/>
        <v>0.25273017920516716</v>
      </c>
      <c r="I88" s="19">
        <f t="shared" si="4"/>
        <v>12.875906225577</v>
      </c>
      <c r="J88" s="20">
        <f t="shared" si="5"/>
        <v>0.25273017920516716</v>
      </c>
      <c r="L88" s="19">
        <f t="shared" si="6"/>
        <v>12.441921795275071</v>
      </c>
      <c r="M88" s="20">
        <f t="shared" si="7"/>
        <v>0.19756826925448406</v>
      </c>
    </row>
    <row r="89" spans="3:13" ht="12.75">
      <c r="C89" s="19">
        <f t="shared" si="0"/>
        <v>13.151740925912351</v>
      </c>
      <c r="D89" s="20">
        <f t="shared" si="1"/>
        <v>0.1580781938457515</v>
      </c>
      <c r="E89" s="8"/>
      <c r="F89" s="19">
        <f t="shared" si="2"/>
        <v>11.971648936352633</v>
      </c>
      <c r="G89" s="20">
        <f t="shared" si="3"/>
        <v>0.27791697952056876</v>
      </c>
      <c r="I89" s="19">
        <f t="shared" si="4"/>
        <v>12.971648936352633</v>
      </c>
      <c r="J89" s="20">
        <f t="shared" si="5"/>
        <v>0.27791697952056876</v>
      </c>
      <c r="L89" s="19">
        <f t="shared" si="6"/>
        <v>12.564396282414231</v>
      </c>
      <c r="M89" s="20">
        <f t="shared" si="7"/>
        <v>0.2172576967776318</v>
      </c>
    </row>
    <row r="90" spans="3:13" ht="12.75">
      <c r="C90" s="19">
        <f t="shared" si="0"/>
        <v>13.320066008218387</v>
      </c>
      <c r="D90" s="20">
        <f t="shared" si="1"/>
        <v>0.17210242751272753</v>
      </c>
      <c r="E90" s="8"/>
      <c r="F90" s="19">
        <f t="shared" si="2"/>
        <v>12.067391647128266</v>
      </c>
      <c r="G90" s="20">
        <f t="shared" si="3"/>
        <v>0.3025729587293124</v>
      </c>
      <c r="I90" s="19">
        <f t="shared" si="4"/>
        <v>13.067391647128266</v>
      </c>
      <c r="J90" s="20">
        <f t="shared" si="5"/>
        <v>0.3025729587293124</v>
      </c>
      <c r="L90" s="19">
        <f t="shared" si="6"/>
        <v>12.68687076955339</v>
      </c>
      <c r="M90" s="20">
        <f t="shared" si="7"/>
        <v>0.2365321623533937</v>
      </c>
    </row>
    <row r="91" spans="3:13" ht="12.75">
      <c r="C91" s="19">
        <f t="shared" si="0"/>
        <v>13.488391090524422</v>
      </c>
      <c r="D91" s="20">
        <f t="shared" si="1"/>
        <v>0.18550647894474023</v>
      </c>
      <c r="E91" s="8"/>
      <c r="F91" s="19">
        <f t="shared" si="2"/>
        <v>12.1631343579039</v>
      </c>
      <c r="G91" s="20">
        <f t="shared" si="3"/>
        <v>0.32613859670059536</v>
      </c>
      <c r="I91" s="19">
        <f t="shared" si="4"/>
        <v>13.1631343579039</v>
      </c>
      <c r="J91" s="20">
        <f t="shared" si="5"/>
        <v>0.32613859670059536</v>
      </c>
      <c r="L91" s="19">
        <f t="shared" si="6"/>
        <v>12.80934525669255</v>
      </c>
      <c r="M91" s="20">
        <f t="shared" si="7"/>
        <v>0.2549542689751938</v>
      </c>
    </row>
    <row r="92" spans="3:13" ht="12.75">
      <c r="C92" s="19">
        <f t="shared" si="0"/>
        <v>13.656716172830457</v>
      </c>
      <c r="D92" s="20">
        <f t="shared" si="1"/>
        <v>0.19796491308761582</v>
      </c>
      <c r="E92" s="8"/>
      <c r="F92" s="19">
        <f t="shared" si="2"/>
        <v>12.258877068679533</v>
      </c>
      <c r="G92" s="20">
        <f t="shared" si="3"/>
        <v>0.34804174666903687</v>
      </c>
      <c r="I92" s="19">
        <f t="shared" si="4"/>
        <v>13.258877068679533</v>
      </c>
      <c r="J92" s="20">
        <f t="shared" si="5"/>
        <v>0.34804174666903687</v>
      </c>
      <c r="L92" s="19">
        <f t="shared" si="6"/>
        <v>12.93181974383171</v>
      </c>
      <c r="M92" s="20">
        <f t="shared" si="7"/>
        <v>0.2720767489421531</v>
      </c>
    </row>
    <row r="93" spans="3:13" ht="12.75">
      <c r="C93" s="19">
        <f t="shared" si="0"/>
        <v>13.825041255136492</v>
      </c>
      <c r="D93" s="20">
        <f t="shared" si="1"/>
        <v>0.2091579709577705</v>
      </c>
      <c r="E93" s="8"/>
      <c r="F93" s="19">
        <f t="shared" si="2"/>
        <v>12.354619779455167</v>
      </c>
      <c r="G93" s="20">
        <f t="shared" si="3"/>
        <v>0.36772024095843675</v>
      </c>
      <c r="I93" s="19">
        <f t="shared" si="4"/>
        <v>13.354619779455167</v>
      </c>
      <c r="J93" s="20">
        <f t="shared" si="5"/>
        <v>0.36772024095843675</v>
      </c>
      <c r="L93" s="19">
        <f t="shared" si="6"/>
        <v>13.05429423097087</v>
      </c>
      <c r="M93" s="20">
        <f t="shared" si="7"/>
        <v>0.2874601355662527</v>
      </c>
    </row>
    <row r="94" spans="3:13" ht="12.75">
      <c r="C94" s="19">
        <f t="shared" si="0"/>
        <v>13.993366337442527</v>
      </c>
      <c r="D94" s="20">
        <f t="shared" si="1"/>
        <v>0.21878506474380632</v>
      </c>
      <c r="E94" s="8"/>
      <c r="F94" s="19">
        <f t="shared" si="2"/>
        <v>12.4503624902308</v>
      </c>
      <c r="G94" s="20">
        <f t="shared" si="3"/>
        <v>0.38464561669487113</v>
      </c>
      <c r="I94" s="19">
        <f t="shared" si="4"/>
        <v>13.4503624902308</v>
      </c>
      <c r="J94" s="20">
        <f t="shared" si="5"/>
        <v>0.38464561669487113</v>
      </c>
      <c r="L94" s="19">
        <f t="shared" si="6"/>
        <v>13.17676871811003</v>
      </c>
      <c r="M94" s="20">
        <f t="shared" si="7"/>
        <v>0.3006913104154372</v>
      </c>
    </row>
    <row r="95" spans="3:13" ht="12.75">
      <c r="C95" s="19">
        <f t="shared" si="0"/>
        <v>14.161691419748562</v>
      </c>
      <c r="D95" s="20">
        <f t="shared" si="1"/>
        <v>0.22657812503968747</v>
      </c>
      <c r="E95" s="8"/>
      <c r="F95" s="19">
        <f t="shared" si="2"/>
        <v>12.546105201006434</v>
      </c>
      <c r="G95" s="20">
        <f t="shared" si="3"/>
        <v>0.39834658155259384</v>
      </c>
      <c r="I95" s="19">
        <f t="shared" si="4"/>
        <v>13.546105201006434</v>
      </c>
      <c r="J95" s="20">
        <f t="shared" si="5"/>
        <v>0.39834658155259384</v>
      </c>
      <c r="L95" s="19">
        <f t="shared" si="6"/>
        <v>13.299243205249189</v>
      </c>
      <c r="M95" s="20">
        <f t="shared" si="7"/>
        <v>0.31140184733101234</v>
      </c>
    </row>
    <row r="96" spans="3:13" ht="12.75">
      <c r="C96" s="19">
        <f t="shared" si="0"/>
        <v>14.330016502054598</v>
      </c>
      <c r="D96" s="20">
        <f t="shared" si="1"/>
        <v>0.2323139775832663</v>
      </c>
      <c r="E96" s="8"/>
      <c r="F96" s="19">
        <f t="shared" si="2"/>
        <v>12.641847911782067</v>
      </c>
      <c r="G96" s="20">
        <f t="shared" si="3"/>
        <v>0.408430773275092</v>
      </c>
      <c r="I96" s="19">
        <f t="shared" si="4"/>
        <v>13.641847911782067</v>
      </c>
      <c r="J96" s="20">
        <f t="shared" si="5"/>
        <v>0.408430773275092</v>
      </c>
      <c r="L96" s="19">
        <f t="shared" si="6"/>
        <v>13.421717692388349</v>
      </c>
      <c r="M96" s="20">
        <f t="shared" si="7"/>
        <v>0.3192850226277268</v>
      </c>
    </row>
    <row r="97" spans="3:13" ht="12.75">
      <c r="C97" s="19">
        <f t="shared" si="0"/>
        <v>14.498341584360633</v>
      </c>
      <c r="D97" s="20">
        <f t="shared" si="1"/>
        <v>0.23582495373761694</v>
      </c>
      <c r="E97" s="8"/>
      <c r="F97" s="19">
        <f>Mean_Path2-0.1*(s_Path2)</f>
        <v>12.7375906225577</v>
      </c>
      <c r="G97" s="20">
        <f t="shared" si="3"/>
        <v>0.41460341394264644</v>
      </c>
      <c r="I97" s="19">
        <f>Mean_Path3-0.1*(s_Path3)</f>
        <v>13.7375906225577</v>
      </c>
      <c r="J97" s="20">
        <f t="shared" si="5"/>
        <v>0.41460341394264644</v>
      </c>
      <c r="L97" s="19">
        <f>Mean_Path4-0.1*(s_Path4)</f>
        <v>13.544192179527508</v>
      </c>
      <c r="M97" s="20">
        <f t="shared" si="7"/>
        <v>0.32411039780553097</v>
      </c>
    </row>
    <row r="98" spans="3:13" s="18" customFormat="1" ht="12.75">
      <c r="C98" s="20">
        <f>Mean_Path1</f>
        <v>14.666666666666668</v>
      </c>
      <c r="D98" s="20">
        <f t="shared" si="1"/>
        <v>0.23700703123739403</v>
      </c>
      <c r="E98" s="17"/>
      <c r="F98" s="20">
        <f>Mean_Path2</f>
        <v>12.833333333333334</v>
      </c>
      <c r="G98" s="20">
        <f t="shared" si="3"/>
        <v>0.4166816222034128</v>
      </c>
      <c r="I98" s="20">
        <f>Mean_Path3</f>
        <v>13.833333333333334</v>
      </c>
      <c r="J98" s="20">
        <f t="shared" si="5"/>
        <v>0.4166816222034128</v>
      </c>
      <c r="L98" s="20">
        <f>Mean_Path4</f>
        <v>13.666666666666668</v>
      </c>
      <c r="M98" s="20">
        <f t="shared" si="7"/>
        <v>0.32573500793528</v>
      </c>
    </row>
    <row r="99" spans="3:13" ht="12.75">
      <c r="C99" s="19">
        <f aca="true" t="shared" si="8" ref="C99:C134">C98+0.1*s_Path1</f>
        <v>14.834991748972703</v>
      </c>
      <c r="D99" s="20">
        <f aca="true" t="shared" si="9" ref="D99:D130">(1/(SQRT(2*PI())*s_Path1))*EXP(-((C99-Mean_Path1)^2)/(2*s_Path1^2))</f>
        <v>0.23582495373761694</v>
      </c>
      <c r="E99" s="8"/>
      <c r="F99" s="19">
        <f>Mean_Path2+0.1*(s_Path2)</f>
        <v>12.929076044108967</v>
      </c>
      <c r="G99" s="20">
        <f aca="true" t="shared" si="10" ref="G99:G130">(1/(SQRT(2*PI())*s_Path2))*EXP(-((F99-Mean_Path2)^2)/(2*s_Path2^2))</f>
        <v>0.41460341394264644</v>
      </c>
      <c r="I99" s="19">
        <f>Mean_Path3+0.1*(s_Path3)</f>
        <v>13.929076044108967</v>
      </c>
      <c r="J99" s="20">
        <f aca="true" t="shared" si="11" ref="J99:J130">(1/(SQRT(2*PI())*s_Path3))*EXP(-((I99-Mean_Path3)^2)/(2*s_Path3^2))</f>
        <v>0.41460341394264644</v>
      </c>
      <c r="L99" s="19">
        <f>Mean_Path4+0.1*(s_Path4)</f>
        <v>13.789141153805827</v>
      </c>
      <c r="M99" s="20">
        <f aca="true" t="shared" si="12" ref="M99:M130">(1/(SQRT(2*PI())*s_Path4))*EXP(-((L99-Mean_Path4)^2)/(2*s_Path4^2))</f>
        <v>0.32411039780553097</v>
      </c>
    </row>
    <row r="100" spans="3:13" ht="12.75">
      <c r="C100" s="19">
        <f t="shared" si="8"/>
        <v>15.003316831278738</v>
      </c>
      <c r="D100" s="20">
        <f t="shared" si="9"/>
        <v>0.2323139775832663</v>
      </c>
      <c r="E100" s="8"/>
      <c r="F100" s="19">
        <f aca="true" t="shared" si="13" ref="F100:F134">F99+0.1*s_Path2</f>
        <v>13.0248187548846</v>
      </c>
      <c r="G100" s="20">
        <f t="shared" si="10"/>
        <v>0.408430773275092</v>
      </c>
      <c r="I100" s="19">
        <f aca="true" t="shared" si="14" ref="I100:I134">I99+0.1*s_Path3</f>
        <v>14.0248187548846</v>
      </c>
      <c r="J100" s="20">
        <f t="shared" si="11"/>
        <v>0.408430773275092</v>
      </c>
      <c r="L100" s="19">
        <f aca="true" t="shared" si="15" ref="L100:L134">L99+0.1*s_Path4</f>
        <v>13.911615640944987</v>
      </c>
      <c r="M100" s="20">
        <f t="shared" si="12"/>
        <v>0.3192850226277268</v>
      </c>
    </row>
    <row r="101" spans="3:13" ht="12.75">
      <c r="C101" s="19">
        <f t="shared" si="8"/>
        <v>15.171641913584773</v>
      </c>
      <c r="D101" s="20">
        <f t="shared" si="9"/>
        <v>0.22657812503968747</v>
      </c>
      <c r="E101" s="8"/>
      <c r="F101" s="19">
        <f t="shared" si="13"/>
        <v>13.120561465660234</v>
      </c>
      <c r="G101" s="20">
        <f t="shared" si="10"/>
        <v>0.39834658155259384</v>
      </c>
      <c r="I101" s="19">
        <f t="shared" si="14"/>
        <v>14.120561465660234</v>
      </c>
      <c r="J101" s="20">
        <f t="shared" si="11"/>
        <v>0.39834658155259384</v>
      </c>
      <c r="L101" s="19">
        <f t="shared" si="15"/>
        <v>14.034090128084147</v>
      </c>
      <c r="M101" s="20">
        <f t="shared" si="12"/>
        <v>0.31140184733101234</v>
      </c>
    </row>
    <row r="102" spans="3:13" ht="12.75">
      <c r="C102" s="19">
        <f t="shared" si="8"/>
        <v>15.339966995890808</v>
      </c>
      <c r="D102" s="20">
        <f t="shared" si="9"/>
        <v>0.21878506474380632</v>
      </c>
      <c r="E102" s="8"/>
      <c r="F102" s="19">
        <f t="shared" si="13"/>
        <v>13.216304176435868</v>
      </c>
      <c r="G102" s="20">
        <f t="shared" si="10"/>
        <v>0.38464561669487113</v>
      </c>
      <c r="I102" s="19">
        <f t="shared" si="14"/>
        <v>14.216304176435868</v>
      </c>
      <c r="J102" s="20">
        <f t="shared" si="11"/>
        <v>0.38464561669487113</v>
      </c>
      <c r="L102" s="19">
        <f t="shared" si="15"/>
        <v>14.156564615223306</v>
      </c>
      <c r="M102" s="20">
        <f t="shared" si="12"/>
        <v>0.3006913104154372</v>
      </c>
    </row>
    <row r="103" spans="3:13" ht="12.75">
      <c r="C103" s="19">
        <f t="shared" si="8"/>
        <v>15.508292078196844</v>
      </c>
      <c r="D103" s="20">
        <f t="shared" si="9"/>
        <v>0.2091579709577705</v>
      </c>
      <c r="E103" s="8"/>
      <c r="F103" s="19">
        <f t="shared" si="13"/>
        <v>13.312046887211501</v>
      </c>
      <c r="G103" s="20">
        <f t="shared" si="10"/>
        <v>0.36772024095843675</v>
      </c>
      <c r="I103" s="19">
        <f t="shared" si="14"/>
        <v>14.312046887211501</v>
      </c>
      <c r="J103" s="20">
        <f t="shared" si="11"/>
        <v>0.36772024095843675</v>
      </c>
      <c r="L103" s="19">
        <f t="shared" si="15"/>
        <v>14.279039102362466</v>
      </c>
      <c r="M103" s="20">
        <f t="shared" si="12"/>
        <v>0.2874601355662527</v>
      </c>
    </row>
    <row r="104" spans="3:13" ht="12.75">
      <c r="C104" s="19">
        <f t="shared" si="8"/>
        <v>15.676617160502879</v>
      </c>
      <c r="D104" s="20">
        <f t="shared" si="9"/>
        <v>0.19796491308761582</v>
      </c>
      <c r="E104" s="8"/>
      <c r="F104" s="19">
        <f t="shared" si="13"/>
        <v>13.407789597987135</v>
      </c>
      <c r="G104" s="20">
        <f t="shared" si="10"/>
        <v>0.34804174666903687</v>
      </c>
      <c r="I104" s="19">
        <f t="shared" si="14"/>
        <v>14.407789597987135</v>
      </c>
      <c r="J104" s="20">
        <f t="shared" si="11"/>
        <v>0.34804174666903687</v>
      </c>
      <c r="L104" s="19">
        <f t="shared" si="15"/>
        <v>14.401513589501626</v>
      </c>
      <c r="M104" s="20">
        <f t="shared" si="12"/>
        <v>0.2720767489421531</v>
      </c>
    </row>
    <row r="105" spans="3:13" ht="12.75">
      <c r="C105" s="19">
        <f t="shared" si="8"/>
        <v>15.844942242808914</v>
      </c>
      <c r="D105" s="20">
        <f t="shared" si="9"/>
        <v>0.18550647894474023</v>
      </c>
      <c r="E105" s="8"/>
      <c r="F105" s="19">
        <f t="shared" si="13"/>
        <v>13.503532308762768</v>
      </c>
      <c r="G105" s="20">
        <f t="shared" si="10"/>
        <v>0.32613859670059536</v>
      </c>
      <c r="I105" s="19">
        <f t="shared" si="14"/>
        <v>14.503532308762768</v>
      </c>
      <c r="J105" s="20">
        <f t="shared" si="11"/>
        <v>0.32613859670059536</v>
      </c>
      <c r="L105" s="19">
        <f t="shared" si="15"/>
        <v>14.523988076640785</v>
      </c>
      <c r="M105" s="20">
        <f t="shared" si="12"/>
        <v>0.2549542689751938</v>
      </c>
    </row>
    <row r="106" spans="3:13" ht="12.75">
      <c r="C106" s="19">
        <f t="shared" si="8"/>
        <v>16.01326732511495</v>
      </c>
      <c r="D106" s="20">
        <f t="shared" si="9"/>
        <v>0.17210242751272753</v>
      </c>
      <c r="E106" s="8"/>
      <c r="F106" s="19">
        <f t="shared" si="13"/>
        <v>13.599275019538402</v>
      </c>
      <c r="G106" s="20">
        <f t="shared" si="10"/>
        <v>0.3025729587293124</v>
      </c>
      <c r="I106" s="19">
        <f t="shared" si="14"/>
        <v>14.599275019538402</v>
      </c>
      <c r="J106" s="20">
        <f t="shared" si="11"/>
        <v>0.3025729587293124</v>
      </c>
      <c r="L106" s="19">
        <f t="shared" si="15"/>
        <v>14.646462563779945</v>
      </c>
      <c r="M106" s="20">
        <f t="shared" si="12"/>
        <v>0.2365321623533937</v>
      </c>
    </row>
    <row r="107" spans="3:13" ht="12.75">
      <c r="C107" s="19">
        <f t="shared" si="8"/>
        <v>16.181592407420982</v>
      </c>
      <c r="D107" s="20">
        <f t="shared" si="9"/>
        <v>0.15807819384575164</v>
      </c>
      <c r="E107" s="8"/>
      <c r="F107" s="19">
        <f t="shared" si="13"/>
        <v>13.695017730314035</v>
      </c>
      <c r="G107" s="20">
        <f t="shared" si="10"/>
        <v>0.27791697952056876</v>
      </c>
      <c r="I107" s="19">
        <f t="shared" si="14"/>
        <v>14.695017730314035</v>
      </c>
      <c r="J107" s="20">
        <f t="shared" si="11"/>
        <v>0.27791697952056876</v>
      </c>
      <c r="L107" s="19">
        <f t="shared" si="15"/>
        <v>14.768937050919105</v>
      </c>
      <c r="M107" s="20">
        <f t="shared" si="12"/>
        <v>0.2172576967776318</v>
      </c>
    </row>
    <row r="108" spans="3:13" ht="12.75">
      <c r="C108" s="19">
        <f t="shared" si="8"/>
        <v>16.349917489727016</v>
      </c>
      <c r="D108" s="20">
        <f t="shared" si="9"/>
        <v>0.1437520310129492</v>
      </c>
      <c r="E108" s="8"/>
      <c r="F108" s="19">
        <f t="shared" si="13"/>
        <v>13.790760441089668</v>
      </c>
      <c r="G108" s="20">
        <f t="shared" si="10"/>
        <v>0.25273017920516716</v>
      </c>
      <c r="I108" s="19">
        <f t="shared" si="14"/>
        <v>14.790760441089668</v>
      </c>
      <c r="J108" s="20">
        <f t="shared" si="11"/>
        <v>0.25273017920516716</v>
      </c>
      <c r="L108" s="19">
        <f t="shared" si="15"/>
        <v>14.891411538058264</v>
      </c>
      <c r="M108" s="20">
        <f t="shared" si="12"/>
        <v>0.19756826925448406</v>
      </c>
    </row>
    <row r="109" spans="3:13" ht="12.75">
      <c r="C109" s="19">
        <f t="shared" si="8"/>
        <v>16.51824257203305</v>
      </c>
      <c r="D109" s="20">
        <f t="shared" si="9"/>
        <v>0.12942347869253962</v>
      </c>
      <c r="E109" s="8"/>
      <c r="F109" s="19">
        <f t="shared" si="13"/>
        <v>13.886503151865302</v>
      </c>
      <c r="G109" s="20">
        <f t="shared" si="10"/>
        <v>0.22753917793603368</v>
      </c>
      <c r="I109" s="19">
        <f t="shared" si="14"/>
        <v>14.886503151865302</v>
      </c>
      <c r="J109" s="20">
        <f t="shared" si="11"/>
        <v>0.22753917793603368</v>
      </c>
      <c r="L109" s="19">
        <f t="shared" si="15"/>
        <v>15.013886025197424</v>
      </c>
      <c r="M109" s="20">
        <f t="shared" si="12"/>
        <v>0.1778755576947379</v>
      </c>
    </row>
    <row r="110" spans="3:13" ht="12.75">
      <c r="C110" s="19">
        <f t="shared" si="8"/>
        <v>16.686567654339083</v>
      </c>
      <c r="D110" s="20">
        <f t="shared" si="9"/>
        <v>0.11536370713317709</v>
      </c>
      <c r="E110" s="8"/>
      <c r="F110" s="19">
        <f t="shared" si="13"/>
        <v>13.982245862640935</v>
      </c>
      <c r="G110" s="20">
        <f t="shared" si="10"/>
        <v>0.20282071962457285</v>
      </c>
      <c r="I110" s="19">
        <f t="shared" si="14"/>
        <v>14.982245862640935</v>
      </c>
      <c r="J110" s="20">
        <f t="shared" si="11"/>
        <v>0.20282071962457285</v>
      </c>
      <c r="L110" s="19">
        <f t="shared" si="15"/>
        <v>15.136360512336584</v>
      </c>
      <c r="M110" s="20">
        <f t="shared" si="12"/>
        <v>0.1585522499576354</v>
      </c>
    </row>
    <row r="111" spans="3:13" ht="12.75">
      <c r="C111" s="19">
        <f t="shared" si="8"/>
        <v>16.854892736645116</v>
      </c>
      <c r="D111" s="20">
        <f t="shared" si="9"/>
        <v>0.10180811421570525</v>
      </c>
      <c r="E111" s="8"/>
      <c r="F111" s="19">
        <f t="shared" si="13"/>
        <v>14.077988573416569</v>
      </c>
      <c r="G111" s="20">
        <f t="shared" si="10"/>
        <v>0.17898865684866438</v>
      </c>
      <c r="I111" s="19">
        <f t="shared" si="14"/>
        <v>15.077988573416569</v>
      </c>
      <c r="J111" s="20">
        <f t="shared" si="11"/>
        <v>0.17898865684866438</v>
      </c>
      <c r="L111" s="19">
        <f t="shared" si="15"/>
        <v>15.258834999475743</v>
      </c>
      <c r="M111" s="20">
        <f t="shared" si="12"/>
        <v>0.13992186948543156</v>
      </c>
    </row>
    <row r="112" spans="3:13" ht="12.75">
      <c r="C112" s="19">
        <f t="shared" si="8"/>
        <v>17.02321781895115</v>
      </c>
      <c r="D112" s="20">
        <f t="shared" si="9"/>
        <v>0.08895136932921457</v>
      </c>
      <c r="E112" s="8"/>
      <c r="F112" s="19">
        <f t="shared" si="13"/>
        <v>14.173731284192202</v>
      </c>
      <c r="G112" s="20">
        <f t="shared" si="10"/>
        <v>0.15638523750034772</v>
      </c>
      <c r="I112" s="19">
        <f t="shared" si="14"/>
        <v>15.173731284192202</v>
      </c>
      <c r="J112" s="20">
        <f t="shared" si="11"/>
        <v>0.15638523750034772</v>
      </c>
      <c r="L112" s="19">
        <f t="shared" si="15"/>
        <v>15.381309486614903</v>
      </c>
      <c r="M112" s="20">
        <f t="shared" si="12"/>
        <v>0.12225196376255781</v>
      </c>
    </row>
    <row r="113" spans="3:13" ht="12.75">
      <c r="C113" s="19">
        <f t="shared" si="8"/>
        <v>17.191542901257183</v>
      </c>
      <c r="D113" s="20">
        <f t="shared" si="9"/>
        <v>0.07694491747249775</v>
      </c>
      <c r="E113" s="8"/>
      <c r="F113" s="19">
        <f t="shared" si="13"/>
        <v>14.269473994967836</v>
      </c>
      <c r="G113" s="20">
        <f t="shared" si="10"/>
        <v>0.13527671675121883</v>
      </c>
      <c r="I113" s="19">
        <f t="shared" si="14"/>
        <v>15.269473994967836</v>
      </c>
      <c r="J113" s="20">
        <f t="shared" si="11"/>
        <v>0.13527671675121883</v>
      </c>
      <c r="L113" s="19">
        <f t="shared" si="15"/>
        <v>15.503783973754063</v>
      </c>
      <c r="M113" s="20">
        <f t="shared" si="12"/>
        <v>0.10575067403117881</v>
      </c>
    </row>
    <row r="114" spans="3:13" ht="12.75">
      <c r="C114" s="19">
        <f t="shared" si="8"/>
        <v>17.359867983563216</v>
      </c>
      <c r="D114" s="20">
        <f t="shared" si="9"/>
        <v>0.06589679515367126</v>
      </c>
      <c r="E114" s="8"/>
      <c r="F114" s="19">
        <f t="shared" si="13"/>
        <v>14.36521670574347</v>
      </c>
      <c r="G114" s="20">
        <f t="shared" si="10"/>
        <v>0.1158530333858957</v>
      </c>
      <c r="I114" s="19">
        <f t="shared" si="14"/>
        <v>15.36521670574347</v>
      </c>
      <c r="J114" s="20">
        <f t="shared" si="11"/>
        <v>0.1158530333858957</v>
      </c>
      <c r="L114" s="19">
        <f t="shared" si="15"/>
        <v>15.626258460893222</v>
      </c>
      <c r="M114" s="20">
        <f t="shared" si="12"/>
        <v>0.09056648226942358</v>
      </c>
    </row>
    <row r="115" spans="3:13" ht="12.75">
      <c r="C115" s="19">
        <f t="shared" si="8"/>
        <v>17.52819306586925</v>
      </c>
      <c r="D115" s="20">
        <f t="shared" si="9"/>
        <v>0.05587347773036901</v>
      </c>
      <c r="E115" s="8"/>
      <c r="F115" s="19">
        <f t="shared" si="13"/>
        <v>14.460959416519103</v>
      </c>
      <c r="G115" s="20">
        <f t="shared" si="10"/>
        <v>0.09823105760738822</v>
      </c>
      <c r="I115" s="19">
        <f t="shared" si="14"/>
        <v>15.460959416519103</v>
      </c>
      <c r="J115" s="20">
        <f t="shared" si="11"/>
        <v>0.09823105760738822</v>
      </c>
      <c r="L115" s="19">
        <f t="shared" si="15"/>
        <v>15.748732948032382</v>
      </c>
      <c r="M115" s="20">
        <f t="shared" si="12"/>
        <v>0.07679075011763398</v>
      </c>
    </row>
    <row r="116" spans="3:13" ht="12.75">
      <c r="C116" s="19">
        <f t="shared" si="8"/>
        <v>17.696518148175283</v>
      </c>
      <c r="D116" s="20">
        <f t="shared" si="9"/>
        <v>0.04690338315555031</v>
      </c>
      <c r="E116" s="8"/>
      <c r="F116" s="19">
        <f t="shared" si="13"/>
        <v>14.556702127294736</v>
      </c>
      <c r="G116" s="20">
        <f t="shared" si="10"/>
        <v>0.0824607509661066</v>
      </c>
      <c r="I116" s="19">
        <f t="shared" si="14"/>
        <v>15.556702127294736</v>
      </c>
      <c r="J116" s="20">
        <f t="shared" si="11"/>
        <v>0.0824607509661066</v>
      </c>
      <c r="L116" s="19">
        <f t="shared" si="15"/>
        <v>15.871207435171542</v>
      </c>
      <c r="M116" s="20">
        <f t="shared" si="12"/>
        <v>0.06446253431638153</v>
      </c>
    </row>
    <row r="117" spans="3:13" ht="12.75">
      <c r="C117" s="19">
        <f t="shared" si="8"/>
        <v>17.864843230481316</v>
      </c>
      <c r="D117" s="20">
        <f t="shared" si="9"/>
        <v>0.03898160266773557</v>
      </c>
      <c r="E117" s="8"/>
      <c r="F117" s="19">
        <f t="shared" si="13"/>
        <v>14.65244483807037</v>
      </c>
      <c r="G117" s="20">
        <f t="shared" si="10"/>
        <v>0.0685334833775946</v>
      </c>
      <c r="I117" s="19">
        <f t="shared" si="14"/>
        <v>15.65244483807037</v>
      </c>
      <c r="J117" s="20">
        <f t="shared" si="11"/>
        <v>0.0685334833775946</v>
      </c>
      <c r="L117" s="19">
        <f t="shared" si="15"/>
        <v>15.993681922310701</v>
      </c>
      <c r="M117" s="20">
        <f t="shared" si="12"/>
        <v>0.05357508841830923</v>
      </c>
    </row>
    <row r="118" spans="3:13" ht="12.75">
      <c r="C118" s="19">
        <f t="shared" si="8"/>
        <v>18.03316831278735</v>
      </c>
      <c r="D118" s="20">
        <f t="shared" si="9"/>
        <v>0.03207541370158183</v>
      </c>
      <c r="E118" s="8"/>
      <c r="F118" s="19">
        <f t="shared" si="13"/>
        <v>14.748187548846003</v>
      </c>
      <c r="G118" s="20">
        <f t="shared" si="10"/>
        <v>0.05639172536039096</v>
      </c>
      <c r="I118" s="19">
        <f t="shared" si="14"/>
        <v>15.748187548846003</v>
      </c>
      <c r="J118" s="20">
        <f t="shared" si="11"/>
        <v>0.05639172536039096</v>
      </c>
      <c r="L118" s="19">
        <f t="shared" si="15"/>
        <v>16.11615640944986</v>
      </c>
      <c r="M118" s="20">
        <f t="shared" si="12"/>
        <v>0.04408343955900033</v>
      </c>
    </row>
    <row r="119" spans="3:13" ht="12.75">
      <c r="C119" s="19">
        <f t="shared" si="8"/>
        <v>18.201493395093383</v>
      </c>
      <c r="D119" s="20">
        <f t="shared" si="9"/>
        <v>0.026130149694779625</v>
      </c>
      <c r="E119" s="8"/>
      <c r="F119" s="19">
        <f t="shared" si="13"/>
        <v>14.843930259621636</v>
      </c>
      <c r="G119" s="20">
        <f t="shared" si="10"/>
        <v>0.04593936773265207</v>
      </c>
      <c r="I119" s="19">
        <f t="shared" si="14"/>
        <v>15.843930259621636</v>
      </c>
      <c r="J119" s="20">
        <f t="shared" si="11"/>
        <v>0.04593936773265207</v>
      </c>
      <c r="L119" s="19">
        <f t="shared" si="15"/>
        <v>16.23863089658902</v>
      </c>
      <c r="M119" s="20">
        <f t="shared" si="12"/>
        <v>0.03591245573492442</v>
      </c>
    </row>
    <row r="120" spans="3:13" ht="12.75">
      <c r="C120" s="19">
        <f t="shared" si="8"/>
        <v>18.369818477399416</v>
      </c>
      <c r="D120" s="20">
        <f t="shared" si="9"/>
        <v>0.021075048566876736</v>
      </c>
      <c r="E120" s="8"/>
      <c r="F120" s="19">
        <f t="shared" si="13"/>
        <v>14.93967297039727</v>
      </c>
      <c r="G120" s="20">
        <f t="shared" si="10"/>
        <v>0.03705200381192908</v>
      </c>
      <c r="I120" s="19">
        <f t="shared" si="14"/>
        <v>15.93967297039727</v>
      </c>
      <c r="J120" s="20">
        <f t="shared" si="11"/>
        <v>0.03705200381192908</v>
      </c>
      <c r="L120" s="19">
        <f t="shared" si="15"/>
        <v>16.361105383728177</v>
      </c>
      <c r="M120" s="20">
        <f t="shared" si="12"/>
        <v>0.02896488376875046</v>
      </c>
    </row>
    <row r="121" spans="3:13" ht="12.75">
      <c r="C121" s="19">
        <f t="shared" si="8"/>
        <v>18.53814355970545</v>
      </c>
      <c r="D121" s="20">
        <f t="shared" si="9"/>
        <v>0.016828768091792692</v>
      </c>
      <c r="E121" s="8"/>
      <c r="F121" s="19">
        <f t="shared" si="13"/>
        <v>15.035415681172903</v>
      </c>
      <c r="G121" s="20">
        <f t="shared" si="10"/>
        <v>0.029586625981359683</v>
      </c>
      <c r="I121" s="19">
        <f t="shared" si="14"/>
        <v>16.035415681172903</v>
      </c>
      <c r="J121" s="20">
        <f t="shared" si="11"/>
        <v>0.029586625981359683</v>
      </c>
      <c r="L121" s="19">
        <f t="shared" si="15"/>
        <v>16.483579870867334</v>
      </c>
      <c r="M121" s="20">
        <f t="shared" si="12"/>
        <v>0.02312892946382749</v>
      </c>
    </row>
    <row r="122" spans="3:13" ht="12.75">
      <c r="C122" s="19">
        <f t="shared" si="8"/>
        <v>18.706468642011483</v>
      </c>
      <c r="D122" s="20">
        <f t="shared" si="9"/>
        <v>0.013304333488533533</v>
      </c>
      <c r="E122" s="8"/>
      <c r="F122" s="19">
        <f t="shared" si="13"/>
        <v>15.131158391948537</v>
      </c>
      <c r="G122" s="20">
        <f t="shared" si="10"/>
        <v>0.023390324039731177</v>
      </c>
      <c r="I122" s="19">
        <f t="shared" si="14"/>
        <v>16.13115839194854</v>
      </c>
      <c r="J122" s="20">
        <f t="shared" si="11"/>
        <v>0.023390324039731073</v>
      </c>
      <c r="L122" s="19">
        <f t="shared" si="15"/>
        <v>16.606054358006492</v>
      </c>
      <c r="M122" s="20">
        <f t="shared" si="12"/>
        <v>0.01828505741722122</v>
      </c>
    </row>
    <row r="123" spans="3:13" ht="12.75">
      <c r="C123" s="19">
        <f t="shared" si="8"/>
        <v>18.874793724317517</v>
      </c>
      <c r="D123" s="20">
        <f t="shared" si="9"/>
        <v>0.010413362199758488</v>
      </c>
      <c r="E123" s="8"/>
      <c r="F123" s="19">
        <f t="shared" si="13"/>
        <v>15.22690110272417</v>
      </c>
      <c r="G123" s="20">
        <f t="shared" si="10"/>
        <v>0.018307712776845498</v>
      </c>
      <c r="I123" s="19">
        <f t="shared" si="14"/>
        <v>16.226901102724174</v>
      </c>
      <c r="J123" s="20">
        <f t="shared" si="11"/>
        <v>0.018307712776845328</v>
      </c>
      <c r="L123" s="19">
        <f t="shared" si="15"/>
        <v>16.72852884514565</v>
      </c>
      <c r="M123" s="20">
        <f t="shared" si="12"/>
        <v>0.014311797422472192</v>
      </c>
    </row>
    <row r="124" spans="3:13" ht="12.75">
      <c r="C124" s="19">
        <f t="shared" si="8"/>
        <v>19.04311880662355</v>
      </c>
      <c r="D124" s="20">
        <f t="shared" si="9"/>
        <v>0.008069486167837172</v>
      </c>
      <c r="E124" s="8"/>
      <c r="F124" s="19">
        <f t="shared" si="13"/>
        <v>15.322643813499804</v>
      </c>
      <c r="G124" s="20">
        <f t="shared" si="10"/>
        <v>0.014186948670710476</v>
      </c>
      <c r="I124" s="19">
        <f t="shared" si="14"/>
        <v>16.32264381349981</v>
      </c>
      <c r="J124" s="20">
        <f t="shared" si="11"/>
        <v>0.014186948670710273</v>
      </c>
      <c r="L124" s="19">
        <f t="shared" si="15"/>
        <v>16.851003332284808</v>
      </c>
      <c r="M124" s="20">
        <f t="shared" si="12"/>
        <v>0.011090447938150592</v>
      </c>
    </row>
    <row r="125" spans="3:13" ht="12.75">
      <c r="C125" s="19">
        <f t="shared" si="8"/>
        <v>19.211443888929583</v>
      </c>
      <c r="D125" s="20">
        <f t="shared" si="9"/>
        <v>0.006190957801212561</v>
      </c>
      <c r="E125" s="8"/>
      <c r="F125" s="19">
        <f t="shared" si="13"/>
        <v>15.418386524275437</v>
      </c>
      <c r="G125" s="20">
        <f t="shared" si="10"/>
        <v>0.010884311432171157</v>
      </c>
      <c r="I125" s="19">
        <f t="shared" si="14"/>
        <v>16.418386524275444</v>
      </c>
      <c r="J125" s="20">
        <f t="shared" si="11"/>
        <v>0.01088431143217094</v>
      </c>
      <c r="L125" s="19">
        <f t="shared" si="15"/>
        <v>16.973477819423966</v>
      </c>
      <c r="M125" s="20">
        <f t="shared" si="12"/>
        <v>0.00850865764604661</v>
      </c>
    </row>
    <row r="126" spans="3:13" ht="12.75">
      <c r="C126" s="19">
        <f t="shared" si="8"/>
        <v>19.379768971235617</v>
      </c>
      <c r="D126" s="20">
        <f t="shared" si="9"/>
        <v>0.004702478961863224</v>
      </c>
      <c r="E126" s="8"/>
      <c r="F126" s="19">
        <f t="shared" si="13"/>
        <v>15.51412923505107</v>
      </c>
      <c r="G126" s="20">
        <f t="shared" si="10"/>
        <v>0.008267419544376058</v>
      </c>
      <c r="I126" s="19">
        <f t="shared" si="14"/>
        <v>16.51412923505108</v>
      </c>
      <c r="J126" s="20">
        <f t="shared" si="11"/>
        <v>0.008267419544375841</v>
      </c>
      <c r="L126" s="19">
        <f t="shared" si="15"/>
        <v>17.095952306563124</v>
      </c>
      <c r="M126" s="20">
        <f t="shared" si="12"/>
        <v>0.006462939154001995</v>
      </c>
    </row>
    <row r="127" spans="3:13" ht="12.75">
      <c r="C127" s="19">
        <f t="shared" si="8"/>
        <v>19.54809405354165</v>
      </c>
      <c r="D127" s="20">
        <f t="shared" si="9"/>
        <v>0.0035363312099581704</v>
      </c>
      <c r="E127" s="8"/>
      <c r="F127" s="19">
        <f t="shared" si="13"/>
        <v>15.609871945826704</v>
      </c>
      <c r="G127" s="20">
        <f t="shared" si="10"/>
        <v>0.006217217343809464</v>
      </c>
      <c r="I127" s="19">
        <f t="shared" si="14"/>
        <v>16.609871945826715</v>
      </c>
      <c r="J127" s="20">
        <f t="shared" si="11"/>
        <v>0.0062172173438092655</v>
      </c>
      <c r="L127" s="19">
        <f t="shared" si="15"/>
        <v>17.21842679370228</v>
      </c>
      <c r="M127" s="20">
        <f t="shared" si="12"/>
        <v>0.004860222368608363</v>
      </c>
    </row>
    <row r="128" spans="3:13" ht="12.75">
      <c r="C128" s="19">
        <f t="shared" si="8"/>
        <v>19.716419135847683</v>
      </c>
      <c r="D128" s="20">
        <f t="shared" si="9"/>
        <v>0.002632910289555404</v>
      </c>
      <c r="E128" s="8"/>
      <c r="F128" s="19">
        <f t="shared" si="13"/>
        <v>15.705614656602338</v>
      </c>
      <c r="G128" s="20">
        <f t="shared" si="10"/>
        <v>0.004628914698607057</v>
      </c>
      <c r="I128" s="19">
        <f t="shared" si="14"/>
        <v>16.70561465660235</v>
      </c>
      <c r="J128" s="20">
        <f t="shared" si="11"/>
        <v>0.0046289146986068725</v>
      </c>
      <c r="L128" s="19">
        <f t="shared" si="15"/>
        <v>17.34090128084144</v>
      </c>
      <c r="M128" s="20">
        <f t="shared" si="12"/>
        <v>0.0036185890755373136</v>
      </c>
    </row>
    <row r="129" spans="3:13" ht="12.75">
      <c r="C129" s="19">
        <f t="shared" si="8"/>
        <v>19.884744218153717</v>
      </c>
      <c r="D129" s="20">
        <f t="shared" si="9"/>
        <v>0.0019407797171075245</v>
      </c>
      <c r="E129" s="8"/>
      <c r="F129" s="19">
        <f t="shared" si="13"/>
        <v>15.801357367377971</v>
      </c>
      <c r="G129" s="20">
        <f t="shared" si="10"/>
        <v>0.003412081222408246</v>
      </c>
      <c r="I129" s="19">
        <f t="shared" si="14"/>
        <v>16.801357367377985</v>
      </c>
      <c r="J129" s="20">
        <f t="shared" si="11"/>
        <v>0.003412081222408088</v>
      </c>
      <c r="L129" s="19">
        <f t="shared" si="15"/>
        <v>17.463375767980597</v>
      </c>
      <c r="M129" s="20">
        <f t="shared" si="12"/>
        <v>0.0026673465898967505</v>
      </c>
    </row>
    <row r="130" spans="3:13" ht="12.75">
      <c r="C130" s="19">
        <f t="shared" si="8"/>
        <v>20.05306930045975</v>
      </c>
      <c r="D130" s="20">
        <f t="shared" si="9"/>
        <v>0.0014163594449521247</v>
      </c>
      <c r="E130" s="8"/>
      <c r="F130" s="19">
        <f t="shared" si="13"/>
        <v>15.897100078153604</v>
      </c>
      <c r="G130" s="20">
        <f t="shared" si="10"/>
        <v>0.0024900989142159044</v>
      </c>
      <c r="I130" s="19">
        <f t="shared" si="14"/>
        <v>16.89710007815362</v>
      </c>
      <c r="J130" s="20">
        <f t="shared" si="11"/>
        <v>0.0024900989142157717</v>
      </c>
      <c r="L130" s="19">
        <f t="shared" si="15"/>
        <v>17.585850255119755</v>
      </c>
      <c r="M130" s="20">
        <f t="shared" si="12"/>
        <v>0.0019465998651261617</v>
      </c>
    </row>
    <row r="131" spans="3:13" ht="12.75">
      <c r="C131" s="19">
        <f t="shared" si="8"/>
        <v>20.221394382765784</v>
      </c>
      <c r="D131" s="20">
        <f>(1/(SQRT(2*PI())*s_Path1))*EXP(-((C131-Mean_Path1)^2)/(2*s_Path1^2))</f>
        <v>0.001023358441567217</v>
      </c>
      <c r="E131" s="8"/>
      <c r="F131" s="19">
        <f t="shared" si="13"/>
        <v>15.992842788929238</v>
      </c>
      <c r="G131" s="20">
        <f>(1/(SQRT(2*PI())*s_Path2))*EXP(-((F131-Mean_Path2)^2)/(2*s_Path2^2))</f>
        <v>0.0017991645787954207</v>
      </c>
      <c r="I131" s="19">
        <f t="shared" si="14"/>
        <v>16.992842788929256</v>
      </c>
      <c r="J131" s="20">
        <f>(1/(SQRT(2*PI())*s_Path3))*EXP(-((I131-Mean_Path3)^2)/(2*s_Path3^2))</f>
        <v>0.0017991645787953105</v>
      </c>
      <c r="L131" s="19">
        <f t="shared" si="15"/>
        <v>17.708324742258913</v>
      </c>
      <c r="M131" s="20">
        <f>(1/(SQRT(2*PI())*s_Path4))*EXP(-((L131-Mean_Path4)^2)/(2*s_Path4^2))</f>
        <v>0.0014064716491496239</v>
      </c>
    </row>
    <row r="132" spans="3:13" ht="12.75">
      <c r="C132" s="19">
        <f t="shared" si="8"/>
        <v>20.389719465071817</v>
      </c>
      <c r="D132" s="20">
        <f>(1/(SQRT(2*PI())*s_Path1))*EXP(-((C132-Mean_Path1)^2)/(2*s_Path1^2))</f>
        <v>0.0007320472692434337</v>
      </c>
      <c r="E132" s="8"/>
      <c r="F132" s="19">
        <f t="shared" si="13"/>
        <v>16.088585499704873</v>
      </c>
      <c r="G132" s="20">
        <f>(1/(SQRT(2*PI())*s_Path2))*EXP(-((F132-Mean_Path2)^2)/(2*s_Path2^2))</f>
        <v>0.0012870109468288203</v>
      </c>
      <c r="I132" s="19">
        <f t="shared" si="14"/>
        <v>17.08858549970489</v>
      </c>
      <c r="J132" s="20">
        <f>(1/(SQRT(2*PI())*s_Path3))*EXP(-((I132-Mean_Path3)^2)/(2*s_Path3^2))</f>
        <v>0.001287010946828739</v>
      </c>
      <c r="L132" s="19">
        <f t="shared" si="15"/>
        <v>17.83079922939807</v>
      </c>
      <c r="M132" s="20">
        <f>(1/(SQRT(2*PI())*s_Path4))*EXP(-((L132-Mean_Path4)^2)/(2*s_Path4^2))</f>
        <v>0.0010061027380118238</v>
      </c>
    </row>
    <row r="133" spans="3:13" ht="12.75">
      <c r="C133" s="19">
        <f t="shared" si="8"/>
        <v>20.55804454737785</v>
      </c>
      <c r="D133" s="20">
        <f>(1/(SQRT(2*PI())*s_Path1))*EXP(-((C133-Mean_Path1)^2)/(2*s_Path1^2))</f>
        <v>0.0005184507757787244</v>
      </c>
      <c r="E133" s="8"/>
      <c r="F133" s="19">
        <f t="shared" si="13"/>
        <v>16.18432821048051</v>
      </c>
      <c r="G133" s="20">
        <f>(1/(SQRT(2*PI())*s_Path2))*EXP(-((F133-Mean_Path2)^2)/(2*s_Path2^2))</f>
        <v>0.000911487347680031</v>
      </c>
      <c r="I133" s="19">
        <f t="shared" si="14"/>
        <v>17.184328210480526</v>
      </c>
      <c r="J133" s="20">
        <f>(1/(SQRT(2*PI())*s_Path3))*EXP(-((I133-Mean_Path3)^2)/(2*s_Path3^2))</f>
        <v>0.0009114873476799719</v>
      </c>
      <c r="L133" s="19">
        <f t="shared" si="15"/>
        <v>17.95327371653723</v>
      </c>
      <c r="M133" s="20">
        <f>(1/(SQRT(2*PI())*s_Path4))*EXP(-((L133-Mean_Path4)^2)/(2*s_Path4^2))</f>
        <v>0.0007125424367396565</v>
      </c>
    </row>
    <row r="134" spans="3:13" ht="12.75">
      <c r="C134" s="19">
        <f t="shared" si="8"/>
        <v>20.726369629683884</v>
      </c>
      <c r="D134" s="20">
        <f>(1/(SQRT(2*PI())*s_Path1))*EXP(-((C134-Mean_Path1)^2)/(2*s_Path1^2))</f>
        <v>0.00036352391558692576</v>
      </c>
      <c r="E134" s="8"/>
      <c r="F134" s="19">
        <f t="shared" si="13"/>
        <v>16.280070921256144</v>
      </c>
      <c r="G134" s="20">
        <f>(1/(SQRT(2*PI())*s_Path2))*EXP(-((F134-Mean_Path2)^2)/(2*s_Path2^2))</f>
        <v>0.0006391107220138535</v>
      </c>
      <c r="I134" s="19">
        <f t="shared" si="14"/>
        <v>17.28007092125616</v>
      </c>
      <c r="J134" s="20">
        <f>(1/(SQRT(2*PI())*s_Path3))*EXP(-((I134-Mean_Path3)^2)/(2*s_Path3^2))</f>
        <v>0.0006391107220138115</v>
      </c>
      <c r="L134" s="19">
        <f t="shared" si="15"/>
        <v>18.075748203676387</v>
      </c>
      <c r="M134" s="20">
        <f>(1/(SQRT(2*PI())*s_Path4))*EXP(-((L134-Mean_Path4)^2)/(2*s_Path4^2))</f>
        <v>0.000499615833800973</v>
      </c>
    </row>
    <row r="135" spans="4:6" ht="12.75">
      <c r="D135" s="8"/>
      <c r="E135" s="8"/>
      <c r="F135" s="8"/>
    </row>
    <row r="136" spans="4:6" ht="12.75">
      <c r="D136" s="8"/>
      <c r="E136" s="8"/>
      <c r="F136" s="8"/>
    </row>
    <row r="137" spans="4:6" ht="12.75">
      <c r="D137" s="8"/>
      <c r="E137" s="8"/>
      <c r="F137" s="8"/>
    </row>
    <row r="138" spans="4:6" ht="12.75">
      <c r="D138" s="8"/>
      <c r="E138" s="8"/>
      <c r="F138" s="8"/>
    </row>
    <row r="139" spans="4:6" ht="12.75">
      <c r="D139" s="8"/>
      <c r="E139" s="8"/>
      <c r="F139" s="8"/>
    </row>
    <row r="140" spans="4:6" ht="12.75">
      <c r="D140" s="8"/>
      <c r="E140" s="8"/>
      <c r="F140" s="8"/>
    </row>
    <row r="141" spans="4:6" ht="12.75">
      <c r="D141" s="8"/>
      <c r="E141" s="8"/>
      <c r="F141" s="8"/>
    </row>
    <row r="142" spans="4:6" ht="12.75">
      <c r="D142" s="8"/>
      <c r="E142" s="8"/>
      <c r="F142" s="8"/>
    </row>
    <row r="143" spans="4:6" ht="12.75">
      <c r="D143" s="8"/>
      <c r="E143" s="8"/>
      <c r="F143" s="8"/>
    </row>
  </sheetData>
  <sheetProtection selectLockedCells="1"/>
  <mergeCells count="4">
    <mergeCell ref="C65:D65"/>
    <mergeCell ref="F65:G65"/>
    <mergeCell ref="I65:J65"/>
    <mergeCell ref="L65:M65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I8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28125" style="29" customWidth="1"/>
    <col min="2" max="2" width="13.140625" style="29" customWidth="1"/>
    <col min="3" max="3" width="8.7109375" style="30" customWidth="1"/>
    <col min="4" max="4" width="8.57421875" style="30" customWidth="1"/>
    <col min="5" max="5" width="8.421875" style="30" customWidth="1"/>
    <col min="6" max="6" width="6.7109375" style="30" customWidth="1"/>
    <col min="7" max="7" width="7.28125" style="29" customWidth="1"/>
    <col min="8" max="8" width="9.140625" style="30" customWidth="1"/>
    <col min="9" max="9" width="8.28125" style="30" customWidth="1"/>
    <col min="10" max="10" width="5.00390625" style="29" customWidth="1"/>
    <col min="11" max="11" width="3.00390625" style="29" customWidth="1"/>
    <col min="12" max="12" width="5.28125" style="29" customWidth="1"/>
    <col min="13" max="13" width="4.57421875" style="29" customWidth="1"/>
    <col min="14" max="14" width="5.00390625" style="29" customWidth="1"/>
    <col min="15" max="15" width="4.140625" style="29" customWidth="1"/>
    <col min="16" max="16384" width="9.140625" style="29" customWidth="1"/>
  </cols>
  <sheetData>
    <row r="2" ht="12.75">
      <c r="B2" s="31" t="s">
        <v>29</v>
      </c>
    </row>
    <row r="4" ht="12.75">
      <c r="C4" s="29" t="s">
        <v>31</v>
      </c>
    </row>
    <row r="5" ht="12.75">
      <c r="C5" s="29" t="s">
        <v>32</v>
      </c>
    </row>
    <row r="6" ht="12.75">
      <c r="C6" s="29" t="s">
        <v>33</v>
      </c>
    </row>
    <row r="7" ht="12.75">
      <c r="C7" s="29"/>
    </row>
    <row r="8" ht="12.75">
      <c r="C8" s="29" t="s">
        <v>34</v>
      </c>
    </row>
    <row r="9" ht="12.75">
      <c r="C9" s="29" t="s">
        <v>35</v>
      </c>
    </row>
    <row r="10" ht="12.75">
      <c r="C10" s="29" t="s">
        <v>36</v>
      </c>
    </row>
    <row r="11" ht="12.75">
      <c r="C11" s="29"/>
    </row>
    <row r="12" ht="12.75">
      <c r="C12" s="32" t="s">
        <v>37</v>
      </c>
    </row>
    <row r="13" ht="12.75">
      <c r="C13" s="32" t="s">
        <v>38</v>
      </c>
    </row>
    <row r="14" ht="12.75">
      <c r="C14" s="33"/>
    </row>
    <row r="15" ht="12.75">
      <c r="C15" s="33"/>
    </row>
    <row r="18" spans="2:9" ht="12.75">
      <c r="B18" s="56"/>
      <c r="C18" s="43" t="s">
        <v>0</v>
      </c>
      <c r="D18" s="44" t="s">
        <v>3</v>
      </c>
      <c r="E18" s="44" t="s">
        <v>4</v>
      </c>
      <c r="F18" s="45" t="s">
        <v>5</v>
      </c>
      <c r="H18" s="36" t="s">
        <v>1</v>
      </c>
      <c r="I18" s="35" t="s">
        <v>2</v>
      </c>
    </row>
    <row r="19" spans="2:9" ht="12.75">
      <c r="B19" s="57"/>
      <c r="C19" s="64" t="s">
        <v>7</v>
      </c>
      <c r="D19" s="65">
        <v>1</v>
      </c>
      <c r="E19" s="65">
        <v>3</v>
      </c>
      <c r="F19" s="66">
        <v>5</v>
      </c>
      <c r="H19" s="37">
        <f aca="true" t="shared" si="0" ref="H19:H32">IF(ISBLANK(C19),"",(to+4*tm+tp)/6)</f>
        <v>3</v>
      </c>
      <c r="I19" s="38">
        <f aca="true" t="shared" si="1" ref="I19:I32">IF(ISBLANK(C19),"",(tp-to)^2/36)</f>
        <v>0.4444444444444444</v>
      </c>
    </row>
    <row r="20" spans="2:9" ht="12.75">
      <c r="B20" s="58"/>
      <c r="C20" s="67" t="s">
        <v>8</v>
      </c>
      <c r="D20" s="63">
        <v>1</v>
      </c>
      <c r="E20" s="63">
        <v>2</v>
      </c>
      <c r="F20" s="68">
        <v>3</v>
      </c>
      <c r="H20" s="37">
        <f t="shared" si="0"/>
        <v>2</v>
      </c>
      <c r="I20" s="38">
        <f t="shared" si="1"/>
        <v>0.1111111111111111</v>
      </c>
    </row>
    <row r="21" spans="2:9" ht="12.75">
      <c r="B21" s="58"/>
      <c r="C21" s="67" t="s">
        <v>9</v>
      </c>
      <c r="D21" s="63">
        <v>1</v>
      </c>
      <c r="E21" s="63">
        <v>2</v>
      </c>
      <c r="F21" s="68">
        <v>3</v>
      </c>
      <c r="H21" s="37">
        <f t="shared" si="0"/>
        <v>2</v>
      </c>
      <c r="I21" s="38">
        <f t="shared" si="1"/>
        <v>0.1111111111111111</v>
      </c>
    </row>
    <row r="22" spans="2:9" ht="12.75">
      <c r="B22" s="58"/>
      <c r="C22" s="67" t="s">
        <v>10</v>
      </c>
      <c r="D22" s="63">
        <v>2</v>
      </c>
      <c r="E22" s="63">
        <v>3</v>
      </c>
      <c r="F22" s="68">
        <v>4</v>
      </c>
      <c r="H22" s="37">
        <f t="shared" si="0"/>
        <v>3</v>
      </c>
      <c r="I22" s="38">
        <f t="shared" si="1"/>
        <v>0.1111111111111111</v>
      </c>
    </row>
    <row r="23" spans="2:9" ht="12.75">
      <c r="B23" s="58"/>
      <c r="C23" s="67" t="s">
        <v>11</v>
      </c>
      <c r="D23" s="63">
        <v>3</v>
      </c>
      <c r="E23" s="63">
        <v>4</v>
      </c>
      <c r="F23" s="68">
        <v>11</v>
      </c>
      <c r="H23" s="37">
        <f t="shared" si="0"/>
        <v>5</v>
      </c>
      <c r="I23" s="38">
        <f t="shared" si="1"/>
        <v>1.7777777777777777</v>
      </c>
    </row>
    <row r="24" spans="2:9" ht="12.75">
      <c r="B24" s="58"/>
      <c r="C24" s="67" t="s">
        <v>12</v>
      </c>
      <c r="D24" s="63">
        <v>3</v>
      </c>
      <c r="E24" s="63">
        <v>4</v>
      </c>
      <c r="F24" s="68">
        <v>5</v>
      </c>
      <c r="H24" s="37">
        <f t="shared" si="0"/>
        <v>4</v>
      </c>
      <c r="I24" s="38">
        <f t="shared" si="1"/>
        <v>0.1111111111111111</v>
      </c>
    </row>
    <row r="25" spans="2:9" ht="12.75">
      <c r="B25" s="58"/>
      <c r="C25" s="67" t="s">
        <v>13</v>
      </c>
      <c r="D25" s="63">
        <v>1</v>
      </c>
      <c r="E25" s="63">
        <v>4</v>
      </c>
      <c r="F25" s="68">
        <v>6</v>
      </c>
      <c r="H25" s="37">
        <f t="shared" si="0"/>
        <v>3.8333333333333335</v>
      </c>
      <c r="I25" s="38">
        <f t="shared" si="1"/>
        <v>0.6944444444444444</v>
      </c>
    </row>
    <row r="26" spans="2:9" ht="12.75">
      <c r="B26" s="58"/>
      <c r="C26" s="24" t="s">
        <v>14</v>
      </c>
      <c r="D26" s="22">
        <v>2</v>
      </c>
      <c r="E26" s="22">
        <v>4</v>
      </c>
      <c r="F26" s="23">
        <v>5</v>
      </c>
      <c r="H26" s="37">
        <f t="shared" si="0"/>
        <v>3.8333333333333335</v>
      </c>
      <c r="I26" s="38">
        <f t="shared" si="1"/>
        <v>0.25</v>
      </c>
    </row>
    <row r="27" spans="2:9" ht="12.75">
      <c r="B27" s="59"/>
      <c r="C27" s="24"/>
      <c r="D27" s="22"/>
      <c r="E27" s="22"/>
      <c r="F27" s="23"/>
      <c r="H27" s="37">
        <f t="shared" si="0"/>
      </c>
      <c r="I27" s="38">
        <f t="shared" si="1"/>
      </c>
    </row>
    <row r="28" spans="2:9" ht="12.75">
      <c r="B28" s="58"/>
      <c r="C28" s="24"/>
      <c r="D28" s="22"/>
      <c r="E28" s="22"/>
      <c r="F28" s="23"/>
      <c r="H28" s="37">
        <f t="shared" si="0"/>
      </c>
      <c r="I28" s="38">
        <f t="shared" si="1"/>
      </c>
    </row>
    <row r="29" spans="2:9" ht="12.75">
      <c r="B29" s="58"/>
      <c r="C29" s="24"/>
      <c r="D29" s="22"/>
      <c r="E29" s="22"/>
      <c r="F29" s="23"/>
      <c r="H29" s="37">
        <f t="shared" si="0"/>
      </c>
      <c r="I29" s="38">
        <f t="shared" si="1"/>
      </c>
    </row>
    <row r="30" spans="2:9" ht="12.75">
      <c r="B30" s="58"/>
      <c r="C30" s="24"/>
      <c r="D30" s="22"/>
      <c r="E30" s="22"/>
      <c r="F30" s="23"/>
      <c r="H30" s="37">
        <f t="shared" si="0"/>
      </c>
      <c r="I30" s="38">
        <f t="shared" si="1"/>
      </c>
    </row>
    <row r="31" spans="2:9" ht="12.75">
      <c r="B31" s="58"/>
      <c r="C31" s="24"/>
      <c r="D31" s="22"/>
      <c r="E31" s="22"/>
      <c r="F31" s="23"/>
      <c r="H31" s="37">
        <f t="shared" si="0"/>
      </c>
      <c r="I31" s="38">
        <f t="shared" si="1"/>
      </c>
    </row>
    <row r="32" spans="2:9" ht="12.75">
      <c r="B32" s="58"/>
      <c r="C32" s="28"/>
      <c r="D32" s="25"/>
      <c r="E32" s="25"/>
      <c r="F32" s="26"/>
      <c r="H32" s="39">
        <f t="shared" si="0"/>
      </c>
      <c r="I32" s="40">
        <f t="shared" si="1"/>
      </c>
    </row>
    <row r="34" ht="12.75"/>
    <row r="35" spans="2:8" ht="12.75">
      <c r="B35" s="41" t="s">
        <v>18</v>
      </c>
      <c r="C35" s="41"/>
      <c r="D35" s="41"/>
      <c r="E35" s="41"/>
      <c r="H35" s="27">
        <v>16</v>
      </c>
    </row>
    <row r="36" ht="12.75"/>
    <row r="38" ht="12.75">
      <c r="B38" s="42" t="str">
        <f>CONCATENATE("Likelihood of completing the project in ",T," or less time units: ",FIXED(G83*100,1)," %")</f>
        <v>Likelihood of completing the project in 16 or less time units: 75.4 %</v>
      </c>
    </row>
    <row r="40" spans="3:6" ht="12.75">
      <c r="C40" s="62" t="s">
        <v>6</v>
      </c>
      <c r="D40" s="62"/>
      <c r="E40" s="62"/>
      <c r="F40" s="62"/>
    </row>
    <row r="41" spans="3:6" ht="12.75">
      <c r="C41" s="43">
        <v>1</v>
      </c>
      <c r="D41" s="44">
        <v>2</v>
      </c>
      <c r="E41" s="44">
        <v>3</v>
      </c>
      <c r="F41" s="45">
        <v>4</v>
      </c>
    </row>
    <row r="42" spans="3:6" ht="12.75">
      <c r="C42" s="24" t="s">
        <v>8</v>
      </c>
      <c r="D42" s="22" t="s">
        <v>7</v>
      </c>
      <c r="E42" s="22" t="s">
        <v>7</v>
      </c>
      <c r="F42" s="23" t="s">
        <v>7</v>
      </c>
    </row>
    <row r="43" spans="3:6" ht="12.75">
      <c r="C43" s="24" t="s">
        <v>11</v>
      </c>
      <c r="D43" s="22" t="s">
        <v>9</v>
      </c>
      <c r="E43" s="22" t="s">
        <v>10</v>
      </c>
      <c r="F43" s="23" t="s">
        <v>10</v>
      </c>
    </row>
    <row r="44" spans="3:6" ht="12.75">
      <c r="C44" s="24" t="s">
        <v>13</v>
      </c>
      <c r="D44" s="22" t="s">
        <v>12</v>
      </c>
      <c r="E44" s="22" t="s">
        <v>12</v>
      </c>
      <c r="F44" s="23" t="s">
        <v>13</v>
      </c>
    </row>
    <row r="45" spans="3:6" ht="12.75">
      <c r="C45" s="24" t="s">
        <v>14</v>
      </c>
      <c r="D45" s="22" t="s">
        <v>14</v>
      </c>
      <c r="E45" s="22" t="s">
        <v>14</v>
      </c>
      <c r="F45" s="23" t="s">
        <v>14</v>
      </c>
    </row>
    <row r="46" spans="3:6" ht="12.75">
      <c r="C46" s="24"/>
      <c r="D46" s="22"/>
      <c r="E46" s="22"/>
      <c r="F46" s="23"/>
    </row>
    <row r="47" spans="3:6" ht="12.75">
      <c r="C47" s="24"/>
      <c r="D47" s="27"/>
      <c r="E47" s="27"/>
      <c r="F47" s="23"/>
    </row>
    <row r="48" spans="3:6" ht="12.75">
      <c r="C48" s="24"/>
      <c r="D48" s="22"/>
      <c r="E48" s="22"/>
      <c r="F48" s="23"/>
    </row>
    <row r="49" spans="3:6" ht="12.75">
      <c r="C49" s="28"/>
      <c r="D49" s="25"/>
      <c r="E49" s="25"/>
      <c r="F49" s="26"/>
    </row>
    <row r="51" spans="3:6" ht="12.75">
      <c r="C51" s="62" t="s">
        <v>6</v>
      </c>
      <c r="D51" s="62"/>
      <c r="E51" s="62"/>
      <c r="F51" s="62"/>
    </row>
    <row r="52" spans="3:6" ht="12.75">
      <c r="C52" s="43">
        <v>1</v>
      </c>
      <c r="D52" s="44">
        <v>2</v>
      </c>
      <c r="E52" s="44">
        <v>3</v>
      </c>
      <c r="F52" s="45">
        <v>4</v>
      </c>
    </row>
    <row r="53" spans="3:6" ht="12.75">
      <c r="C53" s="46">
        <f aca="true" t="shared" si="2" ref="C53:F60">IF(ISBLANK(C42),"",VLOOKUP(C42,LookupTable,6))</f>
        <v>2</v>
      </c>
      <c r="D53" s="47">
        <f t="shared" si="2"/>
        <v>3</v>
      </c>
      <c r="E53" s="47">
        <f t="shared" si="2"/>
        <v>3</v>
      </c>
      <c r="F53" s="48">
        <f t="shared" si="2"/>
        <v>3</v>
      </c>
    </row>
    <row r="54" spans="3:6" ht="12.75">
      <c r="C54" s="37">
        <f t="shared" si="2"/>
        <v>5</v>
      </c>
      <c r="D54" s="49">
        <f t="shared" si="2"/>
        <v>2</v>
      </c>
      <c r="E54" s="49">
        <f t="shared" si="2"/>
        <v>3</v>
      </c>
      <c r="F54" s="50">
        <f t="shared" si="2"/>
        <v>3</v>
      </c>
    </row>
    <row r="55" spans="3:6" ht="12.75">
      <c r="C55" s="37">
        <f t="shared" si="2"/>
        <v>3.8333333333333335</v>
      </c>
      <c r="D55" s="49">
        <f t="shared" si="2"/>
        <v>4</v>
      </c>
      <c r="E55" s="49">
        <f t="shared" si="2"/>
        <v>4</v>
      </c>
      <c r="F55" s="50">
        <f t="shared" si="2"/>
        <v>3.8333333333333335</v>
      </c>
    </row>
    <row r="56" spans="3:6" ht="12.75">
      <c r="C56" s="37">
        <f t="shared" si="2"/>
        <v>3.8333333333333335</v>
      </c>
      <c r="D56" s="49">
        <f t="shared" si="2"/>
        <v>3.8333333333333335</v>
      </c>
      <c r="E56" s="49">
        <f t="shared" si="2"/>
        <v>3.8333333333333335</v>
      </c>
      <c r="F56" s="50">
        <f t="shared" si="2"/>
        <v>3.8333333333333335</v>
      </c>
    </row>
    <row r="57" spans="3:6" ht="12.75">
      <c r="C57" s="37">
        <f t="shared" si="2"/>
      </c>
      <c r="D57" s="49">
        <f t="shared" si="2"/>
      </c>
      <c r="E57" s="49">
        <f t="shared" si="2"/>
      </c>
      <c r="F57" s="50">
        <f t="shared" si="2"/>
      </c>
    </row>
    <row r="58" spans="3:6" ht="13.5" customHeight="1">
      <c r="C58" s="37">
        <f t="shared" si="2"/>
      </c>
      <c r="D58" s="49">
        <f t="shared" si="2"/>
      </c>
      <c r="E58" s="49">
        <f t="shared" si="2"/>
      </c>
      <c r="F58" s="50">
        <f t="shared" si="2"/>
      </c>
    </row>
    <row r="59" spans="3:6" ht="13.5" customHeight="1">
      <c r="C59" s="37">
        <f t="shared" si="2"/>
      </c>
      <c r="D59" s="49">
        <f t="shared" si="2"/>
      </c>
      <c r="E59" s="49">
        <f t="shared" si="2"/>
      </c>
      <c r="F59" s="50">
        <f t="shared" si="2"/>
      </c>
    </row>
    <row r="60" spans="3:6" ht="12.75">
      <c r="C60" s="37">
        <f t="shared" si="2"/>
      </c>
      <c r="D60" s="49">
        <f t="shared" si="2"/>
      </c>
      <c r="E60" s="49">
        <f t="shared" si="2"/>
      </c>
      <c r="F60" s="50">
        <f t="shared" si="2"/>
      </c>
    </row>
    <row r="61" spans="3:6" ht="12.75">
      <c r="C61" s="39">
        <f>IF(ISBLANK(C49),"",VLOOKUP(C49,LookupTable,6))</f>
      </c>
      <c r="D61" s="51">
        <f>IF(ISBLANK(D49),"",VLOOKUP(D49,LookupTable,6))</f>
      </c>
      <c r="E61" s="51">
        <f>IF(ISBLANK(E49),"",VLOOKUP(E49,LookupTable,6))</f>
      </c>
      <c r="F61" s="52">
        <f>IF(ISBLANK(F49),"",VLOOKUP(F49,LookupTable,6))</f>
      </c>
    </row>
    <row r="62" spans="3:6" ht="12.75">
      <c r="C62" s="53"/>
      <c r="D62" s="53"/>
      <c r="E62" s="53"/>
      <c r="F62" s="53"/>
    </row>
    <row r="63" spans="1:6" ht="12.75">
      <c r="A63" s="29" t="s">
        <v>15</v>
      </c>
      <c r="C63" s="53">
        <f>IF(C42&lt;&gt;"",SUM(C53:C61),"")</f>
        <v>14.666666666666668</v>
      </c>
      <c r="D63" s="53">
        <f>IF(D42&lt;&gt;"",SUM(D53:D61),"")</f>
        <v>12.833333333333334</v>
      </c>
      <c r="E63" s="53">
        <f>IF(E42&lt;&gt;"",SUM(E53:E61),"")</f>
        <v>13.833333333333334</v>
      </c>
      <c r="F63" s="53">
        <f>IF(F42&lt;&gt;"",SUM(F53:F61),"")</f>
        <v>13.666666666666668</v>
      </c>
    </row>
    <row r="64" spans="3:6" ht="12.75">
      <c r="C64" s="53"/>
      <c r="D64" s="53"/>
      <c r="E64" s="53"/>
      <c r="F64" s="53"/>
    </row>
    <row r="65" spans="3:6" ht="12.75">
      <c r="C65" s="53"/>
      <c r="D65" s="53"/>
      <c r="E65" s="53"/>
      <c r="F65" s="53"/>
    </row>
    <row r="66" spans="3:6" ht="12.75">
      <c r="C66" s="53"/>
      <c r="D66" s="53"/>
      <c r="E66" s="53"/>
      <c r="F66" s="53"/>
    </row>
    <row r="67" spans="3:6" ht="12.75">
      <c r="C67" s="62" t="s">
        <v>6</v>
      </c>
      <c r="D67" s="62"/>
      <c r="E67" s="62"/>
      <c r="F67" s="62"/>
    </row>
    <row r="68" spans="3:6" ht="12.75">
      <c r="C68" s="36">
        <v>1</v>
      </c>
      <c r="D68" s="34">
        <v>2</v>
      </c>
      <c r="E68" s="34">
        <v>3</v>
      </c>
      <c r="F68" s="35">
        <v>4</v>
      </c>
    </row>
    <row r="69" spans="3:6" ht="12.75">
      <c r="C69" s="37">
        <f aca="true" t="shared" si="3" ref="C69:F77">IF(ISBLANK(C42),"",VLOOKUP(C42,LookupTable,7))</f>
        <v>0.1111111111111111</v>
      </c>
      <c r="D69" s="49">
        <f t="shared" si="3"/>
        <v>0.4444444444444444</v>
      </c>
      <c r="E69" s="49">
        <f t="shared" si="3"/>
        <v>0.4444444444444444</v>
      </c>
      <c r="F69" s="50">
        <f t="shared" si="3"/>
        <v>0.4444444444444444</v>
      </c>
    </row>
    <row r="70" spans="3:6" ht="12.75">
      <c r="C70" s="37">
        <f t="shared" si="3"/>
        <v>1.7777777777777777</v>
      </c>
      <c r="D70" s="49">
        <f t="shared" si="3"/>
        <v>0.1111111111111111</v>
      </c>
      <c r="E70" s="49">
        <f t="shared" si="3"/>
        <v>0.1111111111111111</v>
      </c>
      <c r="F70" s="50">
        <f t="shared" si="3"/>
        <v>0.1111111111111111</v>
      </c>
    </row>
    <row r="71" spans="3:6" ht="12.75">
      <c r="C71" s="37">
        <f t="shared" si="3"/>
        <v>0.6944444444444444</v>
      </c>
      <c r="D71" s="49">
        <f t="shared" si="3"/>
        <v>0.1111111111111111</v>
      </c>
      <c r="E71" s="49">
        <f t="shared" si="3"/>
        <v>0.1111111111111111</v>
      </c>
      <c r="F71" s="50">
        <f t="shared" si="3"/>
        <v>0.6944444444444444</v>
      </c>
    </row>
    <row r="72" spans="3:6" ht="12.75">
      <c r="C72" s="37">
        <f t="shared" si="3"/>
        <v>0.25</v>
      </c>
      <c r="D72" s="49">
        <f t="shared" si="3"/>
        <v>0.25</v>
      </c>
      <c r="E72" s="49">
        <f t="shared" si="3"/>
        <v>0.25</v>
      </c>
      <c r="F72" s="50">
        <f t="shared" si="3"/>
        <v>0.25</v>
      </c>
    </row>
    <row r="73" spans="3:6" ht="12.75">
      <c r="C73" s="37">
        <f t="shared" si="3"/>
      </c>
      <c r="D73" s="49">
        <f t="shared" si="3"/>
      </c>
      <c r="E73" s="49">
        <f t="shared" si="3"/>
      </c>
      <c r="F73" s="50">
        <f t="shared" si="3"/>
      </c>
    </row>
    <row r="74" spans="3:6" ht="12.75">
      <c r="C74" s="37">
        <f t="shared" si="3"/>
      </c>
      <c r="D74" s="49">
        <f t="shared" si="3"/>
      </c>
      <c r="E74" s="49">
        <f t="shared" si="3"/>
      </c>
      <c r="F74" s="50">
        <f t="shared" si="3"/>
      </c>
    </row>
    <row r="75" spans="3:6" ht="12.75">
      <c r="C75" s="37">
        <f t="shared" si="3"/>
      </c>
      <c r="D75" s="49">
        <f t="shared" si="3"/>
      </c>
      <c r="E75" s="49">
        <f t="shared" si="3"/>
      </c>
      <c r="F75" s="50">
        <f t="shared" si="3"/>
      </c>
    </row>
    <row r="76" spans="3:6" ht="12.75">
      <c r="C76" s="37">
        <f t="shared" si="3"/>
      </c>
      <c r="D76" s="49">
        <f t="shared" si="3"/>
      </c>
      <c r="E76" s="49">
        <f t="shared" si="3"/>
      </c>
      <c r="F76" s="50">
        <f t="shared" si="3"/>
      </c>
    </row>
    <row r="77" spans="3:6" ht="12.75">
      <c r="C77" s="39">
        <f t="shared" si="3"/>
      </c>
      <c r="D77" s="51">
        <f t="shared" si="3"/>
      </c>
      <c r="E77" s="51">
        <f t="shared" si="3"/>
      </c>
      <c r="F77" s="52">
        <f t="shared" si="3"/>
      </c>
    </row>
    <row r="79" spans="1:6" ht="12.75">
      <c r="A79" s="29" t="s">
        <v>16</v>
      </c>
      <c r="C79" s="54">
        <f>IF(ISBLANK(C42),"",SUM(C69:C77))</f>
        <v>2.833333333333333</v>
      </c>
      <c r="D79" s="54">
        <f>IF(ISBLANK(D42),"",SUM(D69:D77))</f>
        <v>0.9166666666666667</v>
      </c>
      <c r="E79" s="54">
        <f>IF(ISBLANK(E42),"",SUM(E69:E77))</f>
        <v>0.9166666666666667</v>
      </c>
      <c r="F79" s="54">
        <f>IF(ISBLANK(F42),"",SUM(F69:F77))</f>
        <v>1.5</v>
      </c>
    </row>
    <row r="80" spans="3:6" ht="12.75">
      <c r="C80" s="54"/>
      <c r="D80" s="54"/>
      <c r="E80" s="54"/>
      <c r="F80" s="54"/>
    </row>
    <row r="81" spans="1:6" ht="12.75">
      <c r="A81" s="29" t="s">
        <v>17</v>
      </c>
      <c r="C81" s="54">
        <f>IF(ISBLANK(C42),"",(T-Ave_path)/(SQRT(Var_path)))</f>
        <v>0.7921180343813388</v>
      </c>
      <c r="D81" s="69">
        <f>IF(ISBLANK(D42),"",(T-Ave_path)/(SQRT(Var_path)))</f>
        <v>3.307475463158258</v>
      </c>
      <c r="E81" s="54">
        <f>IF(ISBLANK(E42),"",(T-Ave_path)/(SQRT(Var_path)))</f>
        <v>2.2630095274240714</v>
      </c>
      <c r="F81" s="54">
        <f>IF(ISBLANK(F42),"",(T-Ave_path)/(SQRT(Var_path)))</f>
        <v>1.9051586888313599</v>
      </c>
    </row>
    <row r="82" spans="3:6" ht="12.75">
      <c r="C82" s="54"/>
      <c r="D82" s="54"/>
      <c r="E82" s="54"/>
      <c r="F82" s="54"/>
    </row>
    <row r="83" spans="1:8" ht="12.75">
      <c r="A83" s="61" t="s">
        <v>30</v>
      </c>
      <c r="B83" s="61"/>
      <c r="C83" s="54">
        <f>IF(C81="","",NORMDIST(C81,0,1,1))</f>
        <v>0.7858541385931335</v>
      </c>
      <c r="D83" s="54">
        <f>IF(D81="","",NORMDIST(D81,0,1,1))</f>
        <v>0.9995292372952482</v>
      </c>
      <c r="E83" s="54">
        <f>IF(E81="","",NORMDIST(E81,0,1,1))</f>
        <v>0.9881824856497736</v>
      </c>
      <c r="F83" s="54">
        <f>IF(F81="","",NORMDIST(F81,0,1,1))</f>
        <v>0.9716203441664162</v>
      </c>
      <c r="G83" s="55">
        <f>PRODUCT(C83:F83)</f>
        <v>0.7541733795233347</v>
      </c>
      <c r="H83" s="29"/>
    </row>
    <row r="85" ht="12.75">
      <c r="A85" s="29" t="str">
        <f>CONCATENATE("P(T &lt; ",T," ) = ",FIXED(G83*100,1))</f>
        <v>P(T &lt; 16 ) = 75.4</v>
      </c>
    </row>
  </sheetData>
  <sheetProtection selectLockedCells="1"/>
  <mergeCells count="4">
    <mergeCell ref="A83:B83"/>
    <mergeCell ref="C40:F40"/>
    <mergeCell ref="C51:F51"/>
    <mergeCell ref="C67:F67"/>
  </mergeCells>
  <conditionalFormatting sqref="C19:F25">
    <cfRule type="expression" priority="1" dxfId="0" stopIfTrue="1">
      <formula>AND(ISNUMBER($L19),$L19=0)</formula>
    </cfRule>
  </conditionalFormatting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Leo E. Ordonez</dc:creator>
  <cp:keywords/>
  <dc:description/>
  <cp:lastModifiedBy>Rene Leo E. Ordonez</cp:lastModifiedBy>
  <cp:lastPrinted>2000-11-28T17:54:39Z</cp:lastPrinted>
  <dcterms:created xsi:type="dcterms:W3CDTF">2000-11-28T16:43:44Z</dcterms:created>
  <dcterms:modified xsi:type="dcterms:W3CDTF">2004-09-05T02:47:11Z</dcterms:modified>
  <cp:category/>
  <cp:version/>
  <cp:contentType/>
  <cp:contentStatus/>
</cp:coreProperties>
</file>