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386" yWindow="65521" windowWidth="12120" windowHeight="9120" activeTab="0"/>
  </bookViews>
  <sheets>
    <sheet name="Aggregate Plan" sheetId="1" r:id="rId1"/>
    <sheet name="Simulation Worksheet" sheetId="2" r:id="rId2"/>
    <sheet name="Actual Costs" sheetId="3" r:id="rId3"/>
  </sheets>
  <definedNames>
    <definedName name="_xlnm.Print_Area" localSheetId="0">'Aggregate Plan'!$A$1:$J$44</definedName>
    <definedName name="solver_adj" localSheetId="0" hidden="1">'Aggregate Plan'!$B$21:$E$22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'Aggregate Plan'!$B$21:$E$21</definedName>
    <definedName name="solver_lhs2" localSheetId="0" hidden="1">'Aggregate Plan'!$B$22:$E$22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'Aggregate Plan'!$E$41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1</definedName>
    <definedName name="solver_reo" localSheetId="0" hidden="1">2</definedName>
    <definedName name="solver_rep" localSheetId="0" hidden="1">2</definedName>
    <definedName name="solver_rhs1" localSheetId="0" hidden="1">15</definedName>
    <definedName name="solver_rhs2" localSheetId="0" hidden="1">'Aggregate Plan'!$B$13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<sst xmlns="http://schemas.openxmlformats.org/spreadsheetml/2006/main" count="99" uniqueCount="80">
  <si>
    <t>Forecast Demand</t>
  </si>
  <si>
    <t>1st (1-13)</t>
  </si>
  <si>
    <t>2nd (14-26)</t>
  </si>
  <si>
    <t>3rd (27-39)</t>
  </si>
  <si>
    <t>4th (40-52)</t>
  </si>
  <si>
    <t>Quarter (Week Numbers)</t>
  </si>
  <si>
    <t>1st (Next Year)</t>
  </si>
  <si>
    <t>Notes</t>
  </si>
  <si>
    <t>This is calculated based on 6 weeks of future forecast demand.</t>
  </si>
  <si>
    <t>Ending Inventory Target</t>
  </si>
  <si>
    <t xml:space="preserve"> 1,000 case units.</t>
  </si>
  <si>
    <t>Emplyees per line</t>
  </si>
  <si>
    <t>Standard production rate (each line)</t>
  </si>
  <si>
    <t>Cases per hour</t>
  </si>
  <si>
    <t>per hour</t>
  </si>
  <si>
    <t>Overtime pay rate</t>
  </si>
  <si>
    <t>Standard hours per shift</t>
  </si>
  <si>
    <t>hours</t>
  </si>
  <si>
    <t>Maximum overtime per day</t>
  </si>
  <si>
    <t>Inventory carry cost</t>
  </si>
  <si>
    <t>per case</t>
  </si>
  <si>
    <t>per case (per year)</t>
  </si>
  <si>
    <t>Stockout cost</t>
  </si>
  <si>
    <t>Planning Data</t>
  </si>
  <si>
    <t>Employee hiring and training cost</t>
  </si>
  <si>
    <t>per employee</t>
  </si>
  <si>
    <t>Employee layoff cost</t>
  </si>
  <si>
    <t>Each number is a 13 week forecast.</t>
  </si>
  <si>
    <t>Numbers</t>
  </si>
  <si>
    <t>Units of measure</t>
  </si>
  <si>
    <t>Aggregate Plan</t>
  </si>
  <si>
    <t>Lines run</t>
  </si>
  <si>
    <t>Overtime hours per day</t>
  </si>
  <si>
    <t>Beginning Inventory</t>
  </si>
  <si>
    <t>Production</t>
  </si>
  <si>
    <t>Expected Demand</t>
  </si>
  <si>
    <t>Ending Inventory</t>
  </si>
  <si>
    <t>Employees</t>
  </si>
  <si>
    <t>Cost of Plan</t>
  </si>
  <si>
    <t>Deviation from Inventory Target</t>
  </si>
  <si>
    <t>Labor Regular Time</t>
  </si>
  <si>
    <t>Labor Overtime</t>
  </si>
  <si>
    <t>Hiring and Training</t>
  </si>
  <si>
    <t>Layoff</t>
  </si>
  <si>
    <t>Inventory Carry Cost</t>
  </si>
  <si>
    <t>Stockout Cost</t>
  </si>
  <si>
    <t>employees</t>
  </si>
  <si>
    <t>Profit margin loss</t>
  </si>
  <si>
    <t>Carrying cost per year,divided by 4, multiplied by 1,000.</t>
  </si>
  <si>
    <t>Basic on negative deviation from target.</t>
  </si>
  <si>
    <t>Total Cost of Plan</t>
  </si>
  <si>
    <t>Construct solution here.</t>
  </si>
  <si>
    <t>Scheduled Production</t>
  </si>
  <si>
    <t>Actual Production</t>
  </si>
  <si>
    <t>1st</t>
  </si>
  <si>
    <t>2nd</t>
  </si>
  <si>
    <t>3rd</t>
  </si>
  <si>
    <t>4th</t>
  </si>
  <si>
    <t>Overtime Scheduled (hours)</t>
  </si>
  <si>
    <t>Lines Scheduled</t>
  </si>
  <si>
    <t>Qtr</t>
  </si>
  <si>
    <t>Wk</t>
  </si>
  <si>
    <t>Expected Ending Inventory</t>
  </si>
  <si>
    <t>Actual Ending Inventory</t>
  </si>
  <si>
    <t>Expected Weeks-of-Supply</t>
  </si>
  <si>
    <t>5th</t>
  </si>
  <si>
    <t>Actual Demand (1,000 Cases)</t>
  </si>
  <si>
    <t>Inventory Carrying Cost</t>
  </si>
  <si>
    <t>Layoff Cost</t>
  </si>
  <si>
    <t>Total For Week</t>
  </si>
  <si>
    <t xml:space="preserve">Cumulative </t>
  </si>
  <si>
    <t>Quarter Budget</t>
  </si>
  <si>
    <t>Regular Production Cost</t>
  </si>
  <si>
    <t>Overtime Production Cost</t>
  </si>
  <si>
    <t>Hiring and Training Cost</t>
  </si>
  <si>
    <t>Actual Production Rate (cases/hour)</t>
  </si>
  <si>
    <t>Initial number of employees</t>
  </si>
  <si>
    <t>Employee pay rate</t>
  </si>
  <si>
    <t>Employees are paid for 8 hrs work per day.</t>
  </si>
  <si>
    <t>60 employees are employeed currently.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</si>
</sst>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165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1" fillId="0" borderId="0" xfId="0" applyNumberFormat="1" applyFont="1" applyAlignment="1">
      <alignment horizontal="right" vertical="center" wrapText="1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Forecast Demand by Quarter (1,000 Case Units)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'Aggregate Plan'!$B$2:$F$2</c:f>
              <c:strCache/>
            </c:strRef>
          </c:cat>
          <c:val>
            <c:numRef>
              <c:f>'Aggregate Plan'!$B$3:$F$3</c:f>
              <c:numCache/>
            </c:numRef>
          </c:val>
        </c:ser>
        <c:axId val="9107253"/>
        <c:axId val="14856414"/>
      </c:barChart>
      <c:catAx>
        <c:axId val="910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56414"/>
        <c:crosses val="autoZero"/>
        <c:auto val="1"/>
        <c:lblOffset val="100"/>
        <c:noMultiLvlLbl val="0"/>
      </c:catAx>
      <c:valAx>
        <c:axId val="14856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07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142875</xdr:rowOff>
    </xdr:from>
    <xdr:to>
      <xdr:col>9</xdr:col>
      <xdr:colOff>447675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5086350" y="1114425"/>
        <a:ext cx="46863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4.8515625" style="0" customWidth="1"/>
    <col min="3" max="3" width="17.140625" style="0" customWidth="1"/>
    <col min="4" max="4" width="12.7109375" style="0" customWidth="1"/>
    <col min="5" max="5" width="13.28125" style="0" customWidth="1"/>
    <col min="6" max="6" width="14.421875" style="0" customWidth="1"/>
    <col min="7" max="7" width="18.00390625" style="0" customWidth="1"/>
  </cols>
  <sheetData>
    <row r="1" spans="1:5" ht="12.75">
      <c r="A1" s="5" t="s">
        <v>10</v>
      </c>
      <c r="B1" s="26" t="s">
        <v>5</v>
      </c>
      <c r="C1" s="26"/>
      <c r="D1" s="26"/>
      <c r="E1" s="26"/>
    </row>
    <row r="2" spans="2: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</row>
    <row r="3" spans="1:9" ht="12.75">
      <c r="A3" s="3" t="s">
        <v>0</v>
      </c>
      <c r="B3" s="4">
        <v>2000</v>
      </c>
      <c r="C3" s="4">
        <v>2200</v>
      </c>
      <c r="D3" s="4">
        <v>2500</v>
      </c>
      <c r="E3" s="4">
        <v>2650</v>
      </c>
      <c r="F3" s="4">
        <v>2200</v>
      </c>
      <c r="G3" s="28" t="s">
        <v>27</v>
      </c>
      <c r="H3" s="29"/>
      <c r="I3" s="29"/>
    </row>
    <row r="4" spans="1:9" ht="12.75">
      <c r="A4" s="3" t="s">
        <v>9</v>
      </c>
      <c r="B4" s="4">
        <f>(C3/13)*2</f>
        <v>338.46153846153845</v>
      </c>
      <c r="C4" s="4">
        <f>(D3/13)*2</f>
        <v>384.61538461538464</v>
      </c>
      <c r="D4" s="4">
        <f>(E3/13)*2</f>
        <v>407.6923076923077</v>
      </c>
      <c r="E4" s="4">
        <f>(F3/13)*2</f>
        <v>338.46153846153845</v>
      </c>
      <c r="F4" s="4"/>
      <c r="G4" s="30" t="s">
        <v>8</v>
      </c>
      <c r="H4" s="29"/>
      <c r="I4" s="29"/>
    </row>
    <row r="5" spans="7:9" ht="12.75">
      <c r="G5" s="29"/>
      <c r="H5" s="29"/>
      <c r="I5" s="29"/>
    </row>
    <row r="6" spans="1:4" ht="12.75">
      <c r="A6" s="2" t="s">
        <v>23</v>
      </c>
      <c r="B6" s="10" t="s">
        <v>28</v>
      </c>
      <c r="C6" s="10" t="s">
        <v>29</v>
      </c>
      <c r="D6" s="10" t="s">
        <v>7</v>
      </c>
    </row>
    <row r="7" spans="1:4" ht="12.75">
      <c r="A7" s="13" t="s">
        <v>76</v>
      </c>
      <c r="B7" s="14">
        <v>60</v>
      </c>
      <c r="C7" s="13" t="s">
        <v>46</v>
      </c>
      <c r="D7" s="10"/>
    </row>
    <row r="8" spans="1:3" ht="12.75">
      <c r="A8" s="9" t="s">
        <v>11</v>
      </c>
      <c r="B8" s="6">
        <v>6</v>
      </c>
      <c r="C8" s="8"/>
    </row>
    <row r="9" spans="1:3" ht="12.75">
      <c r="A9" s="9" t="s">
        <v>12</v>
      </c>
      <c r="B9" s="6">
        <v>450</v>
      </c>
      <c r="C9" s="8" t="s">
        <v>13</v>
      </c>
    </row>
    <row r="10" spans="1:3" ht="12.75">
      <c r="A10" s="9" t="s">
        <v>77</v>
      </c>
      <c r="B10" s="7">
        <v>20</v>
      </c>
      <c r="C10" s="8" t="s">
        <v>14</v>
      </c>
    </row>
    <row r="11" spans="1:3" ht="12.75">
      <c r="A11" s="9" t="s">
        <v>15</v>
      </c>
      <c r="B11" s="7">
        <v>30</v>
      </c>
      <c r="C11" s="8" t="s">
        <v>14</v>
      </c>
    </row>
    <row r="12" spans="1:3" ht="12.75">
      <c r="A12" s="9" t="s">
        <v>16</v>
      </c>
      <c r="B12" s="6">
        <v>7.5</v>
      </c>
      <c r="C12" s="8" t="s">
        <v>17</v>
      </c>
    </row>
    <row r="13" spans="1:3" ht="12.75">
      <c r="A13" s="9" t="s">
        <v>18</v>
      </c>
      <c r="B13" s="6">
        <v>2</v>
      </c>
      <c r="C13" s="8" t="s">
        <v>17</v>
      </c>
    </row>
    <row r="14" spans="1:3" ht="12.75">
      <c r="A14" s="9" t="s">
        <v>19</v>
      </c>
      <c r="B14" s="7">
        <v>1</v>
      </c>
      <c r="C14" s="8" t="s">
        <v>21</v>
      </c>
    </row>
    <row r="15" spans="1:7" ht="12.75">
      <c r="A15" s="9" t="s">
        <v>22</v>
      </c>
      <c r="B15" s="7">
        <v>2.4</v>
      </c>
      <c r="C15" s="8" t="s">
        <v>20</v>
      </c>
      <c r="G15" t="s">
        <v>47</v>
      </c>
    </row>
    <row r="16" spans="1:3" ht="12.75">
      <c r="A16" s="9" t="s">
        <v>24</v>
      </c>
      <c r="B16" s="7">
        <v>5000</v>
      </c>
      <c r="C16" s="8" t="s">
        <v>25</v>
      </c>
    </row>
    <row r="17" spans="1:3" ht="12.75">
      <c r="A17" s="9" t="s">
        <v>26</v>
      </c>
      <c r="B17" s="7">
        <v>3000</v>
      </c>
      <c r="C17" s="8" t="s">
        <v>25</v>
      </c>
    </row>
    <row r="19" spans="1:5" ht="12.75">
      <c r="A19" s="11" t="s">
        <v>30</v>
      </c>
      <c r="B19" s="26" t="s">
        <v>5</v>
      </c>
      <c r="C19" s="26"/>
      <c r="D19" s="26"/>
      <c r="E19" s="26"/>
    </row>
    <row r="20" spans="2:7" ht="12.75">
      <c r="B20" s="32" t="s">
        <v>1</v>
      </c>
      <c r="C20" s="32" t="s">
        <v>2</v>
      </c>
      <c r="D20" s="32" t="s">
        <v>3</v>
      </c>
      <c r="E20" s="32" t="s">
        <v>4</v>
      </c>
      <c r="F20" s="1"/>
      <c r="G20" s="1" t="s">
        <v>7</v>
      </c>
    </row>
    <row r="21" spans="1:7" ht="12.75">
      <c r="A21" s="9" t="s">
        <v>31</v>
      </c>
      <c r="B21" s="33">
        <v>9</v>
      </c>
      <c r="C21" s="33">
        <v>9</v>
      </c>
      <c r="D21" s="33">
        <v>10</v>
      </c>
      <c r="E21" s="33">
        <v>10</v>
      </c>
      <c r="F21" s="18"/>
      <c r="G21" t="s">
        <v>51</v>
      </c>
    </row>
    <row r="22" spans="1:6" ht="12.75">
      <c r="A22" s="9" t="s">
        <v>32</v>
      </c>
      <c r="B22" s="33">
        <v>1</v>
      </c>
      <c r="C22" s="33">
        <v>1</v>
      </c>
      <c r="D22" s="33">
        <v>2</v>
      </c>
      <c r="E22" s="33">
        <v>1</v>
      </c>
      <c r="F22" s="18"/>
    </row>
    <row r="23" spans="1:5" ht="12.75">
      <c r="A23" s="9"/>
      <c r="B23" s="34"/>
      <c r="C23" s="34"/>
      <c r="D23" s="34"/>
      <c r="E23" s="34"/>
    </row>
    <row r="24" spans="1:6" ht="12.75">
      <c r="A24" s="9" t="s">
        <v>33</v>
      </c>
      <c r="B24" s="12">
        <v>200</v>
      </c>
      <c r="C24" s="12">
        <f>B27</f>
        <v>437.625</v>
      </c>
      <c r="D24" s="12">
        <f>C27</f>
        <v>475.25</v>
      </c>
      <c r="E24" s="12">
        <f>D27</f>
        <v>754</v>
      </c>
      <c r="F24" s="12"/>
    </row>
    <row r="25" spans="1:6" ht="12.75">
      <c r="A25" s="9" t="s">
        <v>34</v>
      </c>
      <c r="B25" s="12">
        <f>(B21*$B$12*13*5*$B$9+B22*B21*5*13*$B$9)/1000</f>
        <v>2237.625</v>
      </c>
      <c r="C25" s="12">
        <f>(C21*$B$12*13*5*$B$9+C22*C21*5*13*$B$9)/1000</f>
        <v>2237.625</v>
      </c>
      <c r="D25" s="12">
        <f>(D21*$B$12*13*5*$B$9+D22*D21*5*13*$B$9)/1000</f>
        <v>2778.75</v>
      </c>
      <c r="E25" s="12">
        <f>(E21*$B$12*13*5*$B$9+E22*E21*5*13*$B$9)/1000</f>
        <v>2486.25</v>
      </c>
      <c r="F25" s="12"/>
    </row>
    <row r="26" spans="1:6" ht="12.75">
      <c r="A26" s="9" t="s">
        <v>35</v>
      </c>
      <c r="B26" s="12">
        <f>B3</f>
        <v>2000</v>
      </c>
      <c r="C26" s="12">
        <f>C3</f>
        <v>2200</v>
      </c>
      <c r="D26" s="12">
        <f>D3</f>
        <v>2500</v>
      </c>
      <c r="E26" s="12">
        <f>E3</f>
        <v>2650</v>
      </c>
      <c r="F26" s="12"/>
    </row>
    <row r="27" spans="1:6" ht="12.75">
      <c r="A27" s="9" t="s">
        <v>36</v>
      </c>
      <c r="B27" s="12">
        <f>B24+B25-B26</f>
        <v>437.625</v>
      </c>
      <c r="C27" s="12">
        <f>C24+C25-C26</f>
        <v>475.25</v>
      </c>
      <c r="D27" s="12">
        <f>D24+D25-D26</f>
        <v>754</v>
      </c>
      <c r="E27" s="12">
        <f>E24+E25-E26</f>
        <v>590.25</v>
      </c>
      <c r="F27" s="12"/>
    </row>
    <row r="28" spans="1:6" ht="12.75">
      <c r="A28" s="9"/>
      <c r="B28" s="12"/>
      <c r="C28" s="12"/>
      <c r="D28" s="12"/>
      <c r="E28" s="12"/>
      <c r="F28" s="12"/>
    </row>
    <row r="29" spans="1:5" ht="12.75">
      <c r="A29" s="9" t="s">
        <v>39</v>
      </c>
      <c r="B29" s="12">
        <f>B27-B4</f>
        <v>99.16346153846155</v>
      </c>
      <c r="C29" s="12">
        <f>C27-C4</f>
        <v>90.63461538461536</v>
      </c>
      <c r="D29" s="12">
        <f>D27-D4</f>
        <v>346.3076923076923</v>
      </c>
      <c r="E29" s="12">
        <f>E27-E4</f>
        <v>251.78846153846155</v>
      </c>
    </row>
    <row r="30" spans="1:5" ht="12.75">
      <c r="A30" s="9" t="s">
        <v>37</v>
      </c>
      <c r="B30">
        <f>B21*$B$8</f>
        <v>54</v>
      </c>
      <c r="C30">
        <f>C21*$B$8</f>
        <v>54</v>
      </c>
      <c r="D30">
        <f>D21*$B$8</f>
        <v>60</v>
      </c>
      <c r="E30">
        <f>E21*$B$8</f>
        <v>60</v>
      </c>
    </row>
    <row r="31" ht="12.75">
      <c r="A31" s="9"/>
    </row>
    <row r="32" ht="12.75">
      <c r="A32" s="11" t="s">
        <v>38</v>
      </c>
    </row>
    <row r="33" spans="1:7" ht="12.75">
      <c r="A33" s="9" t="s">
        <v>40</v>
      </c>
      <c r="B33" s="16"/>
      <c r="C33" s="16"/>
      <c r="D33" s="16"/>
      <c r="E33" s="16"/>
      <c r="G33" t="s">
        <v>78</v>
      </c>
    </row>
    <row r="34" spans="1:5" ht="12.75">
      <c r="A34" s="9" t="s">
        <v>41</v>
      </c>
      <c r="B34" s="16"/>
      <c r="C34" s="16"/>
      <c r="D34" s="16"/>
      <c r="E34" s="16"/>
    </row>
    <row r="35" spans="1:7" ht="12.75">
      <c r="A35" s="9" t="s">
        <v>42</v>
      </c>
      <c r="B35" s="16"/>
      <c r="C35" s="16"/>
      <c r="D35" s="16"/>
      <c r="E35" s="16"/>
      <c r="G35" t="s">
        <v>79</v>
      </c>
    </row>
    <row r="36" spans="1:5" ht="12.75">
      <c r="A36" s="9" t="s">
        <v>43</v>
      </c>
      <c r="B36" s="16"/>
      <c r="C36" s="16"/>
      <c r="D36" s="16"/>
      <c r="E36" s="16"/>
    </row>
    <row r="37" spans="1:7" ht="12.75">
      <c r="A37" s="9" t="s">
        <v>44</v>
      </c>
      <c r="B37" s="16"/>
      <c r="C37" s="16"/>
      <c r="D37" s="16"/>
      <c r="E37" s="16"/>
      <c r="G37" t="s">
        <v>48</v>
      </c>
    </row>
    <row r="38" spans="1:7" ht="12.75">
      <c r="A38" s="9" t="s">
        <v>45</v>
      </c>
      <c r="B38" s="16"/>
      <c r="C38" s="16"/>
      <c r="D38" s="16"/>
      <c r="E38" s="16"/>
      <c r="G38" t="s">
        <v>49</v>
      </c>
    </row>
    <row r="39" spans="1:5" ht="12.75">
      <c r="A39" s="17" t="s">
        <v>71</v>
      </c>
      <c r="B39" s="16">
        <f>SUM(B33:B38)</f>
        <v>0</v>
      </c>
      <c r="C39" s="16">
        <f>SUM(C33:C38)</f>
        <v>0</v>
      </c>
      <c r="D39" s="16">
        <f>SUM(D33:D38)</f>
        <v>0</v>
      </c>
      <c r="E39" s="16">
        <f>SUM(E33:E38)</f>
        <v>0</v>
      </c>
    </row>
    <row r="40" spans="1:5" ht="12.75">
      <c r="A40" s="17"/>
      <c r="B40" s="16"/>
      <c r="C40" s="16"/>
      <c r="D40" s="16"/>
      <c r="E40" s="16"/>
    </row>
    <row r="41" spans="1:5" ht="12.75">
      <c r="A41" s="27" t="s">
        <v>50</v>
      </c>
      <c r="B41" s="27"/>
      <c r="C41" s="27"/>
      <c r="D41" s="27"/>
      <c r="E41" s="16">
        <f>SUM(B33:E38)</f>
        <v>0</v>
      </c>
    </row>
  </sheetData>
  <mergeCells count="5">
    <mergeCell ref="B1:E1"/>
    <mergeCell ref="B19:E19"/>
    <mergeCell ref="A41:D41"/>
    <mergeCell ref="G3:I3"/>
    <mergeCell ref="G4:I5"/>
  </mergeCells>
  <printOptions horizontalCentered="1"/>
  <pageMargins left="0.75" right="0.75" top="1" bottom="1" header="0.5" footer="0.5"/>
  <pageSetup fitToHeight="2" horizontalDpi="300" verticalDpi="3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4.28125" style="0" bestFit="1" customWidth="1"/>
    <col min="2" max="2" width="3.8515625" style="21" bestFit="1" customWidth="1"/>
    <col min="3" max="9" width="10.7109375" style="21" customWidth="1"/>
    <col min="10" max="10" width="13.421875" style="21" customWidth="1"/>
    <col min="11" max="11" width="13.28125" style="21" customWidth="1"/>
    <col min="12" max="13" width="10.7109375" style="21" customWidth="1"/>
    <col min="17" max="17" width="11.28125" style="0" customWidth="1"/>
    <col min="18" max="18" width="10.421875" style="0" customWidth="1"/>
    <col min="19" max="19" width="10.57421875" style="0" customWidth="1"/>
  </cols>
  <sheetData>
    <row r="1" spans="1:13" s="3" customFormat="1" ht="45">
      <c r="A1" s="3" t="s">
        <v>60</v>
      </c>
      <c r="B1" s="3" t="s">
        <v>61</v>
      </c>
      <c r="C1" s="20" t="s">
        <v>59</v>
      </c>
      <c r="D1" s="20" t="s">
        <v>58</v>
      </c>
      <c r="E1" s="20" t="s">
        <v>33</v>
      </c>
      <c r="F1" s="20" t="s">
        <v>52</v>
      </c>
      <c r="G1" s="20" t="s">
        <v>0</v>
      </c>
      <c r="H1" s="20" t="s">
        <v>62</v>
      </c>
      <c r="I1" s="20" t="s">
        <v>64</v>
      </c>
      <c r="J1" s="20" t="s">
        <v>75</v>
      </c>
      <c r="K1" s="20" t="s">
        <v>66</v>
      </c>
      <c r="L1" s="20" t="s">
        <v>53</v>
      </c>
      <c r="M1" s="20" t="s">
        <v>63</v>
      </c>
    </row>
    <row r="2" spans="1:13" ht="12.75">
      <c r="A2" s="31" t="s">
        <v>54</v>
      </c>
      <c r="B2" s="21">
        <v>1</v>
      </c>
      <c r="C2" s="25">
        <f>'Aggregate Plan'!$B$21</f>
        <v>9</v>
      </c>
      <c r="D2" s="25">
        <f>'Aggregate Plan'!$B$22</f>
        <v>1</v>
      </c>
      <c r="E2" s="23">
        <f>'Aggregate Plan'!B24</f>
        <v>200</v>
      </c>
      <c r="F2" s="23">
        <f>(C2*5*'Aggregate Plan'!$B$12+C2*D2*5)*'Aggregate Plan'!$B$9/1000</f>
        <v>172.125</v>
      </c>
      <c r="G2" s="23">
        <f>'Aggregate Plan'!$B$3/13</f>
        <v>153.84615384615384</v>
      </c>
      <c r="H2" s="23">
        <f>E2+F2-G2</f>
        <v>218.27884615384616</v>
      </c>
      <c r="I2" s="23">
        <f>H2/AVERAGE(G3:G8)</f>
        <v>1.4188125</v>
      </c>
      <c r="J2" s="19"/>
      <c r="K2" s="24"/>
      <c r="L2" s="23">
        <f>IF(J2&gt;0,J2*(C2*5*'Aggregate Plan'!$B$12+'Simulation Worksheet'!D2*5*C2)/1000,0)</f>
        <v>0</v>
      </c>
      <c r="M2" s="23">
        <f>IF(K2&gt;0,E2-K2+L2,0)</f>
        <v>0</v>
      </c>
    </row>
    <row r="3" spans="1:13" ht="12.75">
      <c r="A3" s="31"/>
      <c r="B3" s="21">
        <v>2</v>
      </c>
      <c r="C3" s="25">
        <f>'Aggregate Plan'!$B$21</f>
        <v>9</v>
      </c>
      <c r="D3" s="25">
        <f>'Aggregate Plan'!$B$22</f>
        <v>1</v>
      </c>
      <c r="E3" s="23">
        <f>IF(M2=0,H2,M2)</f>
        <v>218.27884615384616</v>
      </c>
      <c r="F3" s="23">
        <f>(C3*5*'Aggregate Plan'!$B$12+C3*D3*5)*'Aggregate Plan'!$B$9/1000</f>
        <v>172.125</v>
      </c>
      <c r="G3" s="23">
        <f>'Aggregate Plan'!$B$3/13</f>
        <v>153.84615384615384</v>
      </c>
      <c r="H3" s="23">
        <f aca="true" t="shared" si="0" ref="H3:H14">E3+F3-G3</f>
        <v>236.55769230769235</v>
      </c>
      <c r="I3" s="23">
        <f aca="true" t="shared" si="1" ref="I3:I53">H3/AVERAGE(G4:G9)</f>
        <v>1.5376250000000002</v>
      </c>
      <c r="J3" s="19"/>
      <c r="K3" s="24"/>
      <c r="L3" s="23">
        <f>IF(J3&gt;0,J3*(C3*5*'Aggregate Plan'!$B$12+'Simulation Worksheet'!D3*5*C3)/1000,0)</f>
        <v>0</v>
      </c>
      <c r="M3" s="23">
        <f aca="true" t="shared" si="2" ref="M3:M53">IF(K3&gt;0,E3-K3+L3,0)</f>
        <v>0</v>
      </c>
    </row>
    <row r="4" spans="1:13" ht="12.75">
      <c r="A4" s="31"/>
      <c r="B4" s="21">
        <v>3</v>
      </c>
      <c r="C4" s="25">
        <f>'Aggregate Plan'!$B$21</f>
        <v>9</v>
      </c>
      <c r="D4" s="25">
        <f>'Aggregate Plan'!$B$22</f>
        <v>1</v>
      </c>
      <c r="E4" s="23">
        <f aca="true" t="shared" si="3" ref="E4:E14">IF(M3=0,H3,M3)</f>
        <v>236.55769230769235</v>
      </c>
      <c r="F4" s="23">
        <f>(C4*5*'Aggregate Plan'!$B$12+C4*D4*5)*'Aggregate Plan'!$B$9/1000</f>
        <v>172.125</v>
      </c>
      <c r="G4" s="23">
        <f>'Aggregate Plan'!$B$3/13</f>
        <v>153.84615384615384</v>
      </c>
      <c r="H4" s="23">
        <f t="shared" si="0"/>
        <v>254.83653846153854</v>
      </c>
      <c r="I4" s="23">
        <f t="shared" si="1"/>
        <v>1.6564375000000007</v>
      </c>
      <c r="J4" s="19"/>
      <c r="K4" s="24"/>
      <c r="L4" s="23">
        <f>IF(J4&gt;0,J4*(C4*5*'Aggregate Plan'!$B$12+'Simulation Worksheet'!D4*5*C4)/1000,0)</f>
        <v>0</v>
      </c>
      <c r="M4" s="23">
        <f t="shared" si="2"/>
        <v>0</v>
      </c>
    </row>
    <row r="5" spans="1:13" ht="12.75">
      <c r="A5" s="31"/>
      <c r="B5" s="21">
        <v>4</v>
      </c>
      <c r="C5" s="25">
        <f>'Aggregate Plan'!$B$21</f>
        <v>9</v>
      </c>
      <c r="D5" s="25">
        <f>'Aggregate Plan'!$B$22</f>
        <v>1</v>
      </c>
      <c r="E5" s="23">
        <f t="shared" si="3"/>
        <v>254.83653846153854</v>
      </c>
      <c r="F5" s="23">
        <f>(C5*5*'Aggregate Plan'!$B$12+C5*D5*5)*'Aggregate Plan'!$B$9/1000</f>
        <v>172.125</v>
      </c>
      <c r="G5" s="23">
        <f>'Aggregate Plan'!$B$3/13</f>
        <v>153.84615384615384</v>
      </c>
      <c r="H5" s="23">
        <f t="shared" si="0"/>
        <v>273.11538461538476</v>
      </c>
      <c r="I5" s="23">
        <f t="shared" si="1"/>
        <v>1.7752500000000009</v>
      </c>
      <c r="J5" s="19"/>
      <c r="K5" s="24"/>
      <c r="L5" s="23">
        <f>IF(J5&gt;0,J5*(C5*5*'Aggregate Plan'!$B$12+'Simulation Worksheet'!D5*5*C5)/1000,0)</f>
        <v>0</v>
      </c>
      <c r="M5" s="23">
        <f t="shared" si="2"/>
        <v>0</v>
      </c>
    </row>
    <row r="6" spans="1:13" ht="12.75">
      <c r="A6" s="31"/>
      <c r="B6" s="21">
        <v>5</v>
      </c>
      <c r="C6" s="25">
        <f>'Aggregate Plan'!$B$21</f>
        <v>9</v>
      </c>
      <c r="D6" s="25">
        <f>'Aggregate Plan'!$B$22</f>
        <v>1</v>
      </c>
      <c r="E6" s="23">
        <f t="shared" si="3"/>
        <v>273.11538461538476</v>
      </c>
      <c r="F6" s="23">
        <f>(C6*5*'Aggregate Plan'!$B$12+C6*D6*5)*'Aggregate Plan'!$B$9/1000</f>
        <v>172.125</v>
      </c>
      <c r="G6" s="23">
        <f>'Aggregate Plan'!$B$3/13</f>
        <v>153.84615384615384</v>
      </c>
      <c r="H6" s="23">
        <f t="shared" si="0"/>
        <v>291.39423076923094</v>
      </c>
      <c r="I6" s="23">
        <f t="shared" si="1"/>
        <v>1.8940625000000013</v>
      </c>
      <c r="J6" s="19"/>
      <c r="K6" s="24"/>
      <c r="L6" s="23">
        <f>IF(J6&gt;0,J6*(C6*5*'Aggregate Plan'!$B$12+'Simulation Worksheet'!D6*5*C6)/1000,0)</f>
        <v>0</v>
      </c>
      <c r="M6" s="23">
        <f t="shared" si="2"/>
        <v>0</v>
      </c>
    </row>
    <row r="7" spans="1:13" ht="12.75">
      <c r="A7" s="31"/>
      <c r="B7" s="21">
        <v>6</v>
      </c>
      <c r="C7" s="25">
        <f>'Aggregate Plan'!$B$21</f>
        <v>9</v>
      </c>
      <c r="D7" s="25">
        <f>'Aggregate Plan'!$B$22</f>
        <v>1</v>
      </c>
      <c r="E7" s="23">
        <f t="shared" si="3"/>
        <v>291.39423076923094</v>
      </c>
      <c r="F7" s="23">
        <f>(C7*5*'Aggregate Plan'!$B$12+C7*D7*5)*'Aggregate Plan'!$B$9/1000</f>
        <v>172.125</v>
      </c>
      <c r="G7" s="23">
        <f>'Aggregate Plan'!$B$3/13</f>
        <v>153.84615384615384</v>
      </c>
      <c r="H7" s="23">
        <f t="shared" si="0"/>
        <v>309.67307692307713</v>
      </c>
      <c r="I7" s="23">
        <f t="shared" si="1"/>
        <v>2.0128750000000015</v>
      </c>
      <c r="J7" s="19"/>
      <c r="K7" s="24"/>
      <c r="L7" s="23">
        <f>IF(J7&gt;0,J7*(C7*5*'Aggregate Plan'!$B$12+'Simulation Worksheet'!D7*5*C7)/1000,0)</f>
        <v>0</v>
      </c>
      <c r="M7" s="23">
        <f t="shared" si="2"/>
        <v>0</v>
      </c>
    </row>
    <row r="8" spans="1:13" ht="12.75">
      <c r="A8" s="31"/>
      <c r="B8" s="21">
        <v>7</v>
      </c>
      <c r="C8" s="25">
        <f>'Aggregate Plan'!$B$21</f>
        <v>9</v>
      </c>
      <c r="D8" s="25">
        <f>'Aggregate Plan'!$B$22</f>
        <v>1</v>
      </c>
      <c r="E8" s="23">
        <f t="shared" si="3"/>
        <v>309.67307692307713</v>
      </c>
      <c r="F8" s="23">
        <f>(C8*5*'Aggregate Plan'!$B$12+C8*D8*5)*'Aggregate Plan'!$B$9/1000</f>
        <v>172.125</v>
      </c>
      <c r="G8" s="23">
        <f>'Aggregate Plan'!$B$3/13</f>
        <v>153.84615384615384</v>
      </c>
      <c r="H8" s="23">
        <f t="shared" si="0"/>
        <v>327.9519230769233</v>
      </c>
      <c r="I8" s="23">
        <f t="shared" si="1"/>
        <v>2.1316875000000017</v>
      </c>
      <c r="J8" s="19"/>
      <c r="K8" s="24"/>
      <c r="L8" s="23">
        <f>IF(J8&gt;0,J8*(C8*5*'Aggregate Plan'!$B$12+'Simulation Worksheet'!D8*5*C8)/1000,0)</f>
        <v>0</v>
      </c>
      <c r="M8" s="23">
        <f t="shared" si="2"/>
        <v>0</v>
      </c>
    </row>
    <row r="9" spans="1:13" ht="12.75">
      <c r="A9" s="31"/>
      <c r="B9" s="21">
        <v>8</v>
      </c>
      <c r="C9" s="25">
        <f>'Aggregate Plan'!$B$21</f>
        <v>9</v>
      </c>
      <c r="D9" s="25">
        <f>'Aggregate Plan'!$B$22</f>
        <v>1</v>
      </c>
      <c r="E9" s="23">
        <f t="shared" si="3"/>
        <v>327.9519230769233</v>
      </c>
      <c r="F9" s="23">
        <f>(C9*5*'Aggregate Plan'!$B$12+C9*D9*5)*'Aggregate Plan'!$B$9/1000</f>
        <v>172.125</v>
      </c>
      <c r="G9" s="23">
        <f>'Aggregate Plan'!$B$3/13</f>
        <v>153.84615384615384</v>
      </c>
      <c r="H9" s="23">
        <f t="shared" si="0"/>
        <v>346.2307692307695</v>
      </c>
      <c r="I9" s="23">
        <f t="shared" si="1"/>
        <v>2.2136065573770516</v>
      </c>
      <c r="J9" s="19"/>
      <c r="K9" s="24"/>
      <c r="L9" s="23">
        <f>IF(J9&gt;0,J9*(C9*5*'Aggregate Plan'!$B$12+'Simulation Worksheet'!D9*5*C9)/1000,0)</f>
        <v>0</v>
      </c>
      <c r="M9" s="23">
        <f t="shared" si="2"/>
        <v>0</v>
      </c>
    </row>
    <row r="10" spans="1:13" ht="12.75">
      <c r="A10" s="31"/>
      <c r="B10" s="21">
        <v>9</v>
      </c>
      <c r="C10" s="25">
        <f>'Aggregate Plan'!$B$21</f>
        <v>9</v>
      </c>
      <c r="D10" s="25">
        <f>'Aggregate Plan'!$B$22</f>
        <v>1</v>
      </c>
      <c r="E10" s="23">
        <f t="shared" si="3"/>
        <v>346.2307692307695</v>
      </c>
      <c r="F10" s="23">
        <f>(C10*5*'Aggregate Plan'!$B$12+C10*D10*5)*'Aggregate Plan'!$B$9/1000</f>
        <v>172.125</v>
      </c>
      <c r="G10" s="23">
        <f>'Aggregate Plan'!$B$3/13</f>
        <v>153.84615384615384</v>
      </c>
      <c r="H10" s="23">
        <f t="shared" si="0"/>
        <v>364.5096153846157</v>
      </c>
      <c r="I10" s="23">
        <f t="shared" si="1"/>
        <v>2.292883064516131</v>
      </c>
      <c r="J10" s="19"/>
      <c r="K10" s="24"/>
      <c r="L10" s="23">
        <f>IF(J10&gt;0,J10*(C10*5*'Aggregate Plan'!$B$12+'Simulation Worksheet'!D10*5*C10)/1000,0)</f>
        <v>0</v>
      </c>
      <c r="M10" s="23">
        <f t="shared" si="2"/>
        <v>0</v>
      </c>
    </row>
    <row r="11" spans="1:13" ht="12.75">
      <c r="A11" s="31"/>
      <c r="B11" s="21">
        <v>10</v>
      </c>
      <c r="C11" s="25">
        <f>'Aggregate Plan'!$B$21</f>
        <v>9</v>
      </c>
      <c r="D11" s="25">
        <f>'Aggregate Plan'!$B$22</f>
        <v>1</v>
      </c>
      <c r="E11" s="23">
        <f t="shared" si="3"/>
        <v>364.5096153846157</v>
      </c>
      <c r="F11" s="23">
        <f>(C11*5*'Aggregate Plan'!$B$12+C11*D11*5)*'Aggregate Plan'!$B$9/1000</f>
        <v>172.125</v>
      </c>
      <c r="G11" s="23">
        <f>'Aggregate Plan'!$B$3/13</f>
        <v>153.84615384615384</v>
      </c>
      <c r="H11" s="23">
        <f t="shared" si="0"/>
        <v>382.7884615384619</v>
      </c>
      <c r="I11" s="23">
        <f t="shared" si="1"/>
        <v>2.369642857142859</v>
      </c>
      <c r="J11" s="19"/>
      <c r="K11" s="24"/>
      <c r="L11" s="23">
        <f>IF(J11&gt;0,J11*(C11*5*'Aggregate Plan'!$B$12+'Simulation Worksheet'!D11*5*C11)/1000,0)</f>
        <v>0</v>
      </c>
      <c r="M11" s="23">
        <f t="shared" si="2"/>
        <v>0</v>
      </c>
    </row>
    <row r="12" spans="1:13" ht="12.75">
      <c r="A12" s="31"/>
      <c r="B12" s="21">
        <v>11</v>
      </c>
      <c r="C12" s="25">
        <f>'Aggregate Plan'!$B$21</f>
        <v>9</v>
      </c>
      <c r="D12" s="25">
        <f>'Aggregate Plan'!$B$22</f>
        <v>1</v>
      </c>
      <c r="E12" s="23">
        <f t="shared" si="3"/>
        <v>382.7884615384619</v>
      </c>
      <c r="F12" s="23">
        <f>(C12*5*'Aggregate Plan'!$B$12+C12*D12*5)*'Aggregate Plan'!$B$9/1000</f>
        <v>172.125</v>
      </c>
      <c r="G12" s="23">
        <f>'Aggregate Plan'!$B$3/13</f>
        <v>153.84615384615384</v>
      </c>
      <c r="H12" s="23">
        <f t="shared" si="0"/>
        <v>401.0673076923081</v>
      </c>
      <c r="I12" s="23">
        <f t="shared" si="1"/>
        <v>2.444003906250002</v>
      </c>
      <c r="J12" s="19"/>
      <c r="K12" s="24"/>
      <c r="L12" s="23">
        <f>IF(J12&gt;0,J12*(C12*5*'Aggregate Plan'!$B$12+'Simulation Worksheet'!D12*5*C12)/1000,0)</f>
        <v>0</v>
      </c>
      <c r="M12" s="23">
        <f t="shared" si="2"/>
        <v>0</v>
      </c>
    </row>
    <row r="13" spans="1:13" ht="12.75">
      <c r="A13" s="31"/>
      <c r="B13" s="21">
        <v>12</v>
      </c>
      <c r="C13" s="25">
        <f>'Aggregate Plan'!$B$21</f>
        <v>9</v>
      </c>
      <c r="D13" s="25">
        <f>'Aggregate Plan'!$B$22</f>
        <v>1</v>
      </c>
      <c r="E13" s="23">
        <f t="shared" si="3"/>
        <v>401.0673076923081</v>
      </c>
      <c r="F13" s="23">
        <f>(C13*5*'Aggregate Plan'!$B$12+C13*D13*5)*'Aggregate Plan'!$B$9/1000</f>
        <v>172.125</v>
      </c>
      <c r="G13" s="23">
        <f>'Aggregate Plan'!$B$3/13</f>
        <v>153.84615384615384</v>
      </c>
      <c r="H13" s="23">
        <f t="shared" si="0"/>
        <v>419.34615384615427</v>
      </c>
      <c r="I13" s="23">
        <f t="shared" si="1"/>
        <v>2.5160769230769255</v>
      </c>
      <c r="J13" s="19"/>
      <c r="K13" s="24"/>
      <c r="L13" s="23">
        <f>IF(J13&gt;0,J13*(C13*5*'Aggregate Plan'!$B$12+'Simulation Worksheet'!D13*5*C13)/1000,0)</f>
        <v>0</v>
      </c>
      <c r="M13" s="23">
        <f t="shared" si="2"/>
        <v>0</v>
      </c>
    </row>
    <row r="14" spans="1:13" ht="12.75">
      <c r="A14" s="31"/>
      <c r="B14" s="21">
        <v>13</v>
      </c>
      <c r="C14" s="25">
        <f>'Aggregate Plan'!$B$21</f>
        <v>9</v>
      </c>
      <c r="D14" s="25">
        <f>'Aggregate Plan'!$B$22</f>
        <v>1</v>
      </c>
      <c r="E14" s="23">
        <f t="shared" si="3"/>
        <v>419.34615384615427</v>
      </c>
      <c r="F14" s="23">
        <f>(C14*5*'Aggregate Plan'!$B$12+C14*D14*5)*'Aggregate Plan'!$B$9/1000</f>
        <v>172.125</v>
      </c>
      <c r="G14" s="23">
        <f>'Aggregate Plan'!$B$3/13</f>
        <v>153.84615384615384</v>
      </c>
      <c r="H14" s="23">
        <f t="shared" si="0"/>
        <v>437.62500000000045</v>
      </c>
      <c r="I14" s="23">
        <f t="shared" si="1"/>
        <v>2.5859659090909113</v>
      </c>
      <c r="J14" s="19"/>
      <c r="K14" s="24"/>
      <c r="L14" s="23">
        <f>IF(J14&gt;0,J14*(C14*5*'Aggregate Plan'!$B$12+'Simulation Worksheet'!D14*5*C14)/1000,0)</f>
        <v>0</v>
      </c>
      <c r="M14" s="23">
        <f t="shared" si="2"/>
        <v>0</v>
      </c>
    </row>
    <row r="15" spans="1:13" ht="12.75">
      <c r="A15" s="31" t="s">
        <v>55</v>
      </c>
      <c r="B15" s="21">
        <v>14</v>
      </c>
      <c r="C15" s="25">
        <f>'Aggregate Plan'!$C$21</f>
        <v>9</v>
      </c>
      <c r="D15" s="25">
        <f>'Aggregate Plan'!$C$22</f>
        <v>1</v>
      </c>
      <c r="E15" s="23">
        <f aca="true" t="shared" si="4" ref="E15:E53">IF(M14=0,H14,M14)</f>
        <v>437.62500000000045</v>
      </c>
      <c r="F15" s="23">
        <f>(C15*5*'Aggregate Plan'!$B$12+C15*D15*5)*'Aggregate Plan'!$B$9/1000</f>
        <v>172.125</v>
      </c>
      <c r="G15" s="23">
        <f>'Aggregate Plan'!$C$3/13</f>
        <v>169.23076923076923</v>
      </c>
      <c r="H15" s="23">
        <f aca="true" t="shared" si="5" ref="H15:H53">E15+F15-G15</f>
        <v>440.5192307692312</v>
      </c>
      <c r="I15" s="23">
        <f t="shared" si="1"/>
        <v>2.603068181818184</v>
      </c>
      <c r="J15" s="19"/>
      <c r="K15" s="24"/>
      <c r="L15" s="23">
        <f>IF(J15&gt;0,J15*(C15*5*'Aggregate Plan'!$B$12+'Simulation Worksheet'!D15*5*C15)/1000,0)</f>
        <v>0</v>
      </c>
      <c r="M15" s="23">
        <f t="shared" si="2"/>
        <v>0</v>
      </c>
    </row>
    <row r="16" spans="1:13" ht="12.75">
      <c r="A16" s="31"/>
      <c r="B16" s="21">
        <v>15</v>
      </c>
      <c r="C16" s="25">
        <f>'Aggregate Plan'!$C$21</f>
        <v>9</v>
      </c>
      <c r="D16" s="25">
        <f>'Aggregate Plan'!$C$22</f>
        <v>1</v>
      </c>
      <c r="E16" s="23">
        <f t="shared" si="4"/>
        <v>440.5192307692312</v>
      </c>
      <c r="F16" s="23">
        <f>(C16*5*'Aggregate Plan'!$B$12+C16*D16*5)*'Aggregate Plan'!$B$9/1000</f>
        <v>172.125</v>
      </c>
      <c r="G16" s="23">
        <f>'Aggregate Plan'!$C$3/13</f>
        <v>169.23076923076923</v>
      </c>
      <c r="H16" s="23">
        <f t="shared" si="5"/>
        <v>443.41346153846195</v>
      </c>
      <c r="I16" s="23">
        <f t="shared" si="1"/>
        <v>2.6201704545454567</v>
      </c>
      <c r="J16" s="19"/>
      <c r="K16" s="24"/>
      <c r="L16" s="23">
        <f>IF(J16&gt;0,J16*(C16*5*'Aggregate Plan'!$B$12+'Simulation Worksheet'!D16*5*C16)/1000,0)</f>
        <v>0</v>
      </c>
      <c r="M16" s="23">
        <f t="shared" si="2"/>
        <v>0</v>
      </c>
    </row>
    <row r="17" spans="1:13" ht="12.75">
      <c r="A17" s="31"/>
      <c r="B17" s="21">
        <v>16</v>
      </c>
      <c r="C17" s="25">
        <f>'Aggregate Plan'!$C$21</f>
        <v>9</v>
      </c>
      <c r="D17" s="25">
        <f>'Aggregate Plan'!$C$22</f>
        <v>1</v>
      </c>
      <c r="E17" s="23">
        <f t="shared" si="4"/>
        <v>443.41346153846195</v>
      </c>
      <c r="F17" s="23">
        <f>(C17*5*'Aggregate Plan'!$B$12+C17*D17*5)*'Aggregate Plan'!$B$9/1000</f>
        <v>172.125</v>
      </c>
      <c r="G17" s="23">
        <f>'Aggregate Plan'!$C$3/13</f>
        <v>169.23076923076923</v>
      </c>
      <c r="H17" s="23">
        <f t="shared" si="5"/>
        <v>446.30769230769266</v>
      </c>
      <c r="I17" s="23">
        <f t="shared" si="1"/>
        <v>2.637272727272729</v>
      </c>
      <c r="J17" s="19"/>
      <c r="K17" s="24"/>
      <c r="L17" s="23">
        <f>IF(J17&gt;0,J17*(C17*5*'Aggregate Plan'!$B$12+'Simulation Worksheet'!D17*5*C17)/1000,0)</f>
        <v>0</v>
      </c>
      <c r="M17" s="23">
        <f t="shared" si="2"/>
        <v>0</v>
      </c>
    </row>
    <row r="18" spans="1:13" ht="12.75">
      <c r="A18" s="31"/>
      <c r="B18" s="21">
        <v>17</v>
      </c>
      <c r="C18" s="25">
        <f>'Aggregate Plan'!$C$21</f>
        <v>9</v>
      </c>
      <c r="D18" s="25">
        <f>'Aggregate Plan'!$C$22</f>
        <v>1</v>
      </c>
      <c r="E18" s="23">
        <f t="shared" si="4"/>
        <v>446.30769230769266</v>
      </c>
      <c r="F18" s="23">
        <f>(C18*5*'Aggregate Plan'!$B$12+C18*D18*5)*'Aggregate Plan'!$B$9/1000</f>
        <v>172.125</v>
      </c>
      <c r="G18" s="23">
        <f>'Aggregate Plan'!$C$3/13</f>
        <v>169.23076923076923</v>
      </c>
      <c r="H18" s="23">
        <f t="shared" si="5"/>
        <v>449.2019230769234</v>
      </c>
      <c r="I18" s="23">
        <f t="shared" si="1"/>
        <v>2.6543750000000013</v>
      </c>
      <c r="J18" s="19"/>
      <c r="K18" s="24"/>
      <c r="L18" s="23">
        <f>IF(J18&gt;0,J18*(C18*5*'Aggregate Plan'!$B$12+'Simulation Worksheet'!D18*5*C18)/1000,0)</f>
        <v>0</v>
      </c>
      <c r="M18" s="23">
        <f t="shared" si="2"/>
        <v>0</v>
      </c>
    </row>
    <row r="19" spans="1:13" ht="12.75">
      <c r="A19" s="31"/>
      <c r="B19" s="21">
        <v>18</v>
      </c>
      <c r="C19" s="25">
        <f>'Aggregate Plan'!$C$21</f>
        <v>9</v>
      </c>
      <c r="D19" s="25">
        <f>'Aggregate Plan'!$C$22</f>
        <v>1</v>
      </c>
      <c r="E19" s="23">
        <f t="shared" si="4"/>
        <v>449.2019230769234</v>
      </c>
      <c r="F19" s="23">
        <f>(C19*5*'Aggregate Plan'!$B$12+C19*D19*5)*'Aggregate Plan'!$B$9/1000</f>
        <v>172.125</v>
      </c>
      <c r="G19" s="23">
        <f>'Aggregate Plan'!$C$3/13</f>
        <v>169.23076923076923</v>
      </c>
      <c r="H19" s="23">
        <f t="shared" si="5"/>
        <v>452.0961538461541</v>
      </c>
      <c r="I19" s="23">
        <f t="shared" si="1"/>
        <v>2.671477272727274</v>
      </c>
      <c r="J19" s="19"/>
      <c r="K19" s="24"/>
      <c r="L19" s="23">
        <f>IF(J19&gt;0,J19*(C19*5*'Aggregate Plan'!$B$12+'Simulation Worksheet'!D19*5*C19)/1000,0)</f>
        <v>0</v>
      </c>
      <c r="M19" s="23">
        <f t="shared" si="2"/>
        <v>0</v>
      </c>
    </row>
    <row r="20" spans="1:13" ht="12.75">
      <c r="A20" s="31"/>
      <c r="B20" s="21">
        <v>19</v>
      </c>
      <c r="C20" s="25">
        <f>'Aggregate Plan'!$C$21</f>
        <v>9</v>
      </c>
      <c r="D20" s="25">
        <f>'Aggregate Plan'!$C$22</f>
        <v>1</v>
      </c>
      <c r="E20" s="23">
        <f t="shared" si="4"/>
        <v>452.0961538461541</v>
      </c>
      <c r="F20" s="23">
        <f>(C20*5*'Aggregate Plan'!$B$12+C20*D20*5)*'Aggregate Plan'!$B$9/1000</f>
        <v>172.125</v>
      </c>
      <c r="G20" s="23">
        <f>'Aggregate Plan'!$C$3/13</f>
        <v>169.23076923076923</v>
      </c>
      <c r="H20" s="23">
        <f t="shared" si="5"/>
        <v>454.9903846153848</v>
      </c>
      <c r="I20" s="23">
        <f t="shared" si="1"/>
        <v>2.6885795454545462</v>
      </c>
      <c r="J20" s="19"/>
      <c r="K20" s="24"/>
      <c r="L20" s="23">
        <f>IF(J20&gt;0,J20*(C20*5*'Aggregate Plan'!$B$12+'Simulation Worksheet'!D20*5*C20)/1000,0)</f>
        <v>0</v>
      </c>
      <c r="M20" s="23">
        <f t="shared" si="2"/>
        <v>0</v>
      </c>
    </row>
    <row r="21" spans="1:13" ht="12.75">
      <c r="A21" s="31"/>
      <c r="B21" s="21">
        <v>20</v>
      </c>
      <c r="C21" s="25">
        <f>'Aggregate Plan'!$C$21</f>
        <v>9</v>
      </c>
      <c r="D21" s="25">
        <f>'Aggregate Plan'!$C$22</f>
        <v>1</v>
      </c>
      <c r="E21" s="23">
        <f t="shared" si="4"/>
        <v>454.9903846153848</v>
      </c>
      <c r="F21" s="23">
        <f>(C21*5*'Aggregate Plan'!$B$12+C21*D21*5)*'Aggregate Plan'!$B$9/1000</f>
        <v>172.125</v>
      </c>
      <c r="G21" s="23">
        <f>'Aggregate Plan'!$C$3/13</f>
        <v>169.23076923076923</v>
      </c>
      <c r="H21" s="23">
        <f t="shared" si="5"/>
        <v>457.88461538461553</v>
      </c>
      <c r="I21" s="23">
        <f t="shared" si="1"/>
        <v>2.7056818181818185</v>
      </c>
      <c r="J21" s="19"/>
      <c r="K21" s="24"/>
      <c r="L21" s="23">
        <f>IF(J21&gt;0,J21*(C21*5*'Aggregate Plan'!$B$12+'Simulation Worksheet'!D21*5*C21)/1000,0)</f>
        <v>0</v>
      </c>
      <c r="M21" s="23">
        <f t="shared" si="2"/>
        <v>0</v>
      </c>
    </row>
    <row r="22" spans="1:13" ht="12.75">
      <c r="A22" s="31"/>
      <c r="B22" s="21">
        <v>21</v>
      </c>
      <c r="C22" s="25">
        <f>'Aggregate Plan'!$C$21</f>
        <v>9</v>
      </c>
      <c r="D22" s="25">
        <f>'Aggregate Plan'!$C$22</f>
        <v>1</v>
      </c>
      <c r="E22" s="23">
        <f t="shared" si="4"/>
        <v>457.88461538461553</v>
      </c>
      <c r="F22" s="23">
        <f>(C22*5*'Aggregate Plan'!$B$12+C22*D22*5)*'Aggregate Plan'!$B$9/1000</f>
        <v>172.125</v>
      </c>
      <c r="G22" s="23">
        <f>'Aggregate Plan'!$C$3/13</f>
        <v>169.23076923076923</v>
      </c>
      <c r="H22" s="23">
        <f t="shared" si="5"/>
        <v>460.77884615384625</v>
      </c>
      <c r="I22" s="23">
        <f t="shared" si="1"/>
        <v>2.662277777777778</v>
      </c>
      <c r="J22" s="19"/>
      <c r="K22" s="24"/>
      <c r="L22" s="23">
        <f>IF(J22&gt;0,J22*(C22*5*'Aggregate Plan'!$B$12+'Simulation Worksheet'!D22*5*C22)/1000,0)</f>
        <v>0</v>
      </c>
      <c r="M22" s="23">
        <f t="shared" si="2"/>
        <v>0</v>
      </c>
    </row>
    <row r="23" spans="1:13" ht="12.75">
      <c r="A23" s="31"/>
      <c r="B23" s="21">
        <v>22</v>
      </c>
      <c r="C23" s="25">
        <f>'Aggregate Plan'!$C$21</f>
        <v>9</v>
      </c>
      <c r="D23" s="25">
        <f>'Aggregate Plan'!$C$22</f>
        <v>1</v>
      </c>
      <c r="E23" s="23">
        <f t="shared" si="4"/>
        <v>460.77884615384625</v>
      </c>
      <c r="F23" s="23">
        <f>(C23*5*'Aggregate Plan'!$B$12+C23*D23*5)*'Aggregate Plan'!$B$9/1000</f>
        <v>172.125</v>
      </c>
      <c r="G23" s="23">
        <f>'Aggregate Plan'!$C$3/13</f>
        <v>169.23076923076923</v>
      </c>
      <c r="H23" s="23">
        <f t="shared" si="5"/>
        <v>463.67307692307696</v>
      </c>
      <c r="I23" s="23">
        <f t="shared" si="1"/>
        <v>2.6207608695652174</v>
      </c>
      <c r="J23" s="19"/>
      <c r="K23" s="24"/>
      <c r="L23" s="23">
        <f>IF(J23&gt;0,J23*(C23*5*'Aggregate Plan'!$B$12+'Simulation Worksheet'!D23*5*C23)/1000,0)</f>
        <v>0</v>
      </c>
      <c r="M23" s="23">
        <f t="shared" si="2"/>
        <v>0</v>
      </c>
    </row>
    <row r="24" spans="1:13" ht="12.75">
      <c r="A24" s="31"/>
      <c r="B24" s="21">
        <v>23</v>
      </c>
      <c r="C24" s="25">
        <f>'Aggregate Plan'!$C$21</f>
        <v>9</v>
      </c>
      <c r="D24" s="25">
        <f>'Aggregate Plan'!$C$22</f>
        <v>1</v>
      </c>
      <c r="E24" s="23">
        <f t="shared" si="4"/>
        <v>463.67307692307696</v>
      </c>
      <c r="F24" s="23">
        <f>(C24*5*'Aggregate Plan'!$B$12+C24*D24*5)*'Aggregate Plan'!$B$9/1000</f>
        <v>172.125</v>
      </c>
      <c r="G24" s="23">
        <f>'Aggregate Plan'!$C$3/13</f>
        <v>169.23076923076923</v>
      </c>
      <c r="H24" s="23">
        <f t="shared" si="5"/>
        <v>466.5673076923077</v>
      </c>
      <c r="I24" s="23">
        <f t="shared" si="1"/>
        <v>2.581010638297872</v>
      </c>
      <c r="J24" s="19"/>
      <c r="K24" s="24"/>
      <c r="L24" s="23">
        <f>IF(J24&gt;0,J24*(C24*5*'Aggregate Plan'!$B$12+'Simulation Worksheet'!D24*5*C24)/1000,0)</f>
        <v>0</v>
      </c>
      <c r="M24" s="23">
        <f t="shared" si="2"/>
        <v>0</v>
      </c>
    </row>
    <row r="25" spans="1:13" ht="12.75">
      <c r="A25" s="31"/>
      <c r="B25" s="21">
        <v>24</v>
      </c>
      <c r="C25" s="25">
        <f>'Aggregate Plan'!$C$21</f>
        <v>9</v>
      </c>
      <c r="D25" s="25">
        <f>'Aggregate Plan'!$C$22</f>
        <v>1</v>
      </c>
      <c r="E25" s="23">
        <f t="shared" si="4"/>
        <v>466.5673076923077</v>
      </c>
      <c r="F25" s="23">
        <f>(C25*5*'Aggregate Plan'!$B$12+C25*D25*5)*'Aggregate Plan'!$B$9/1000</f>
        <v>172.125</v>
      </c>
      <c r="G25" s="23">
        <f>'Aggregate Plan'!$C$3/13</f>
        <v>169.23076923076923</v>
      </c>
      <c r="H25" s="23">
        <f t="shared" si="5"/>
        <v>469.4615384615384</v>
      </c>
      <c r="I25" s="23">
        <f t="shared" si="1"/>
        <v>2.542916666666666</v>
      </c>
      <c r="J25" s="19"/>
      <c r="K25" s="24"/>
      <c r="L25" s="23">
        <f>IF(J25&gt;0,J25*(C25*5*'Aggregate Plan'!$B$12+'Simulation Worksheet'!D25*5*C25)/1000,0)</f>
        <v>0</v>
      </c>
      <c r="M25" s="23">
        <f t="shared" si="2"/>
        <v>0</v>
      </c>
    </row>
    <row r="26" spans="1:13" ht="12.75">
      <c r="A26" s="31"/>
      <c r="B26" s="21">
        <v>25</v>
      </c>
      <c r="C26" s="25">
        <f>'Aggregate Plan'!$C$21</f>
        <v>9</v>
      </c>
      <c r="D26" s="25">
        <f>'Aggregate Plan'!$C$22</f>
        <v>1</v>
      </c>
      <c r="E26" s="23">
        <f t="shared" si="4"/>
        <v>469.4615384615384</v>
      </c>
      <c r="F26" s="23">
        <f>(C26*5*'Aggregate Plan'!$B$12+C26*D26*5)*'Aggregate Plan'!$B$9/1000</f>
        <v>172.125</v>
      </c>
      <c r="G26" s="23">
        <f>'Aggregate Plan'!$C$3/13</f>
        <v>169.23076923076923</v>
      </c>
      <c r="H26" s="23">
        <f t="shared" si="5"/>
        <v>472.3557692307691</v>
      </c>
      <c r="I26" s="23">
        <f t="shared" si="1"/>
        <v>2.506377551020407</v>
      </c>
      <c r="J26" s="19"/>
      <c r="K26" s="24"/>
      <c r="L26" s="23">
        <f>IF(J26&gt;0,J26*(C26*5*'Aggregate Plan'!$B$12+'Simulation Worksheet'!D26*5*C26)/1000,0)</f>
        <v>0</v>
      </c>
      <c r="M26" s="23">
        <f t="shared" si="2"/>
        <v>0</v>
      </c>
    </row>
    <row r="27" spans="1:13" ht="12.75">
      <c r="A27" s="31"/>
      <c r="B27" s="21">
        <v>26</v>
      </c>
      <c r="C27" s="25">
        <f>'Aggregate Plan'!$C$21</f>
        <v>9</v>
      </c>
      <c r="D27" s="25">
        <f>'Aggregate Plan'!$C$22</f>
        <v>1</v>
      </c>
      <c r="E27" s="23">
        <f t="shared" si="4"/>
        <v>472.3557692307691</v>
      </c>
      <c r="F27" s="23">
        <f>(C27*5*'Aggregate Plan'!$B$12+C27*D27*5)*'Aggregate Plan'!$B$9/1000</f>
        <v>172.125</v>
      </c>
      <c r="G27" s="23">
        <f>'Aggregate Plan'!$C$3/13</f>
        <v>169.23076923076923</v>
      </c>
      <c r="H27" s="23">
        <f t="shared" si="5"/>
        <v>475.24999999999983</v>
      </c>
      <c r="I27" s="23">
        <f t="shared" si="1"/>
        <v>2.4712999999999985</v>
      </c>
      <c r="J27" s="19"/>
      <c r="K27" s="24"/>
      <c r="L27" s="23">
        <f>IF(J27&gt;0,J27*(C27*5*'Aggregate Plan'!$B$12+'Simulation Worksheet'!D27*5*C27)/1000,0)</f>
        <v>0</v>
      </c>
      <c r="M27" s="23">
        <f t="shared" si="2"/>
        <v>0</v>
      </c>
    </row>
    <row r="28" spans="1:13" ht="12.75">
      <c r="A28" s="31" t="s">
        <v>56</v>
      </c>
      <c r="B28" s="21">
        <v>27</v>
      </c>
      <c r="C28" s="25">
        <f>'Aggregate Plan'!$D$21</f>
        <v>10</v>
      </c>
      <c r="D28" s="25">
        <f>'Aggregate Plan'!$D$22</f>
        <v>2</v>
      </c>
      <c r="E28" s="23">
        <f t="shared" si="4"/>
        <v>475.24999999999983</v>
      </c>
      <c r="F28" s="23">
        <f>(C28*5*'Aggregate Plan'!$B$12+C28*D28*5)*'Aggregate Plan'!$B$9/1000</f>
        <v>213.75</v>
      </c>
      <c r="G28" s="23">
        <f>'Aggregate Plan'!$D$3/13</f>
        <v>192.30769230769232</v>
      </c>
      <c r="H28" s="23">
        <f t="shared" si="5"/>
        <v>496.69230769230745</v>
      </c>
      <c r="I28" s="23">
        <f t="shared" si="1"/>
        <v>2.582799999999998</v>
      </c>
      <c r="J28" s="19"/>
      <c r="K28" s="24"/>
      <c r="L28" s="23">
        <f>IF(J28&gt;0,J28*(C28*5*'Aggregate Plan'!$B$12+'Simulation Worksheet'!D28*5*C28)/1000,0)</f>
        <v>0</v>
      </c>
      <c r="M28" s="23">
        <f t="shared" si="2"/>
        <v>0</v>
      </c>
    </row>
    <row r="29" spans="1:13" ht="12.75">
      <c r="A29" s="31"/>
      <c r="B29" s="21">
        <v>28</v>
      </c>
      <c r="C29" s="25">
        <f>'Aggregate Plan'!$D$21</f>
        <v>10</v>
      </c>
      <c r="D29" s="25">
        <f>'Aggregate Plan'!$D$22</f>
        <v>2</v>
      </c>
      <c r="E29" s="23">
        <f t="shared" si="4"/>
        <v>496.69230769230745</v>
      </c>
      <c r="F29" s="23">
        <f>(C29*5*'Aggregate Plan'!$B$12+C29*D29*5)*'Aggregate Plan'!$B$9/1000</f>
        <v>213.75</v>
      </c>
      <c r="G29" s="23">
        <f>'Aggregate Plan'!$D$3/13</f>
        <v>192.30769230769232</v>
      </c>
      <c r="H29" s="23">
        <f t="shared" si="5"/>
        <v>518.134615384615</v>
      </c>
      <c r="I29" s="23">
        <f t="shared" si="1"/>
        <v>2.6942999999999975</v>
      </c>
      <c r="J29" s="19"/>
      <c r="K29" s="24"/>
      <c r="L29" s="23">
        <f>IF(J29&gt;0,J29*(C29*5*'Aggregate Plan'!$B$12+'Simulation Worksheet'!D29*5*C29)/1000,0)</f>
        <v>0</v>
      </c>
      <c r="M29" s="23">
        <f t="shared" si="2"/>
        <v>0</v>
      </c>
    </row>
    <row r="30" spans="1:13" ht="12.75">
      <c r="A30" s="31"/>
      <c r="B30" s="21">
        <v>29</v>
      </c>
      <c r="C30" s="25">
        <f>'Aggregate Plan'!$D$21</f>
        <v>10</v>
      </c>
      <c r="D30" s="25">
        <f>'Aggregate Plan'!$D$22</f>
        <v>2</v>
      </c>
      <c r="E30" s="23">
        <f t="shared" si="4"/>
        <v>518.134615384615</v>
      </c>
      <c r="F30" s="23">
        <f>(C30*5*'Aggregate Plan'!$B$12+C30*D30*5)*'Aggregate Plan'!$B$9/1000</f>
        <v>213.75</v>
      </c>
      <c r="G30" s="23">
        <f>'Aggregate Plan'!$D$3/13</f>
        <v>192.30769230769232</v>
      </c>
      <c r="H30" s="23">
        <f t="shared" si="5"/>
        <v>539.5769230769226</v>
      </c>
      <c r="I30" s="23">
        <f t="shared" si="1"/>
        <v>2.805799999999997</v>
      </c>
      <c r="J30" s="19"/>
      <c r="K30" s="24"/>
      <c r="L30" s="23">
        <f>IF(J30&gt;0,J30*(C30*5*'Aggregate Plan'!$B$12+'Simulation Worksheet'!D30*5*C30)/1000,0)</f>
        <v>0</v>
      </c>
      <c r="M30" s="23">
        <f t="shared" si="2"/>
        <v>0</v>
      </c>
    </row>
    <row r="31" spans="1:13" ht="12.75">
      <c r="A31" s="31"/>
      <c r="B31" s="21">
        <v>30</v>
      </c>
      <c r="C31" s="25">
        <f>'Aggregate Plan'!$D$21</f>
        <v>10</v>
      </c>
      <c r="D31" s="25">
        <f>'Aggregate Plan'!$D$22</f>
        <v>2</v>
      </c>
      <c r="E31" s="23">
        <f t="shared" si="4"/>
        <v>539.5769230769226</v>
      </c>
      <c r="F31" s="23">
        <f>(C31*5*'Aggregate Plan'!$B$12+C31*D31*5)*'Aggregate Plan'!$B$9/1000</f>
        <v>213.75</v>
      </c>
      <c r="G31" s="23">
        <f>'Aggregate Plan'!$D$3/13</f>
        <v>192.30769230769232</v>
      </c>
      <c r="H31" s="23">
        <f t="shared" si="5"/>
        <v>561.0192307692303</v>
      </c>
      <c r="I31" s="23">
        <f t="shared" si="1"/>
        <v>2.917299999999997</v>
      </c>
      <c r="J31" s="19"/>
      <c r="K31" s="24"/>
      <c r="L31" s="23">
        <f>IF(J31&gt;0,J31*(C31*5*'Aggregate Plan'!$B$12+'Simulation Worksheet'!D31*5*C31)/1000,0)</f>
        <v>0</v>
      </c>
      <c r="M31" s="23">
        <f t="shared" si="2"/>
        <v>0</v>
      </c>
    </row>
    <row r="32" spans="1:13" ht="12.75">
      <c r="A32" s="31"/>
      <c r="B32" s="21">
        <v>31</v>
      </c>
      <c r="C32" s="25">
        <f>'Aggregate Plan'!$D$21</f>
        <v>10</v>
      </c>
      <c r="D32" s="25">
        <f>'Aggregate Plan'!$D$22</f>
        <v>2</v>
      </c>
      <c r="E32" s="23">
        <f t="shared" si="4"/>
        <v>561.0192307692303</v>
      </c>
      <c r="F32" s="23">
        <f>(C32*5*'Aggregate Plan'!$B$12+C32*D32*5)*'Aggregate Plan'!$B$9/1000</f>
        <v>213.75</v>
      </c>
      <c r="G32" s="23">
        <f>'Aggregate Plan'!$D$3/13</f>
        <v>192.30769230769232</v>
      </c>
      <c r="H32" s="23">
        <f t="shared" si="5"/>
        <v>582.4615384615379</v>
      </c>
      <c r="I32" s="23">
        <f t="shared" si="1"/>
        <v>3.0287999999999964</v>
      </c>
      <c r="J32" s="19"/>
      <c r="K32" s="24"/>
      <c r="L32" s="23">
        <f>IF(J32&gt;0,J32*(C32*5*'Aggregate Plan'!$B$12+'Simulation Worksheet'!D32*5*C32)/1000,0)</f>
        <v>0</v>
      </c>
      <c r="M32" s="23">
        <f t="shared" si="2"/>
        <v>0</v>
      </c>
    </row>
    <row r="33" spans="1:13" ht="12.75">
      <c r="A33" s="31"/>
      <c r="B33" s="21">
        <v>32</v>
      </c>
      <c r="C33" s="25">
        <f>'Aggregate Plan'!$D$21</f>
        <v>10</v>
      </c>
      <c r="D33" s="25">
        <f>'Aggregate Plan'!$D$22</f>
        <v>2</v>
      </c>
      <c r="E33" s="23">
        <f t="shared" si="4"/>
        <v>582.4615384615379</v>
      </c>
      <c r="F33" s="23">
        <f>(C33*5*'Aggregate Plan'!$B$12+C33*D33*5)*'Aggregate Plan'!$B$9/1000</f>
        <v>213.75</v>
      </c>
      <c r="G33" s="23">
        <f>'Aggregate Plan'!$D$3/13</f>
        <v>192.30769230769232</v>
      </c>
      <c r="H33" s="23">
        <f t="shared" si="5"/>
        <v>603.9038461538455</v>
      </c>
      <c r="I33" s="23">
        <f t="shared" si="1"/>
        <v>3.140299999999996</v>
      </c>
      <c r="J33" s="19"/>
      <c r="K33" s="24"/>
      <c r="L33" s="23">
        <f>IF(J33&gt;0,J33*(C33*5*'Aggregate Plan'!$B$12+'Simulation Worksheet'!D33*5*C33)/1000,0)</f>
        <v>0</v>
      </c>
      <c r="M33" s="23">
        <f t="shared" si="2"/>
        <v>0</v>
      </c>
    </row>
    <row r="34" spans="1:13" ht="12.75">
      <c r="A34" s="31"/>
      <c r="B34" s="21">
        <v>33</v>
      </c>
      <c r="C34" s="25">
        <f>'Aggregate Plan'!$D$21</f>
        <v>10</v>
      </c>
      <c r="D34" s="25">
        <f>'Aggregate Plan'!$D$22</f>
        <v>2</v>
      </c>
      <c r="E34" s="23">
        <f t="shared" si="4"/>
        <v>603.9038461538455</v>
      </c>
      <c r="F34" s="23">
        <f>(C34*5*'Aggregate Plan'!$B$12+C34*D34*5)*'Aggregate Plan'!$B$9/1000</f>
        <v>213.75</v>
      </c>
      <c r="G34" s="23">
        <f>'Aggregate Plan'!$D$3/13</f>
        <v>192.30769230769232</v>
      </c>
      <c r="H34" s="23">
        <f t="shared" si="5"/>
        <v>625.3461538461531</v>
      </c>
      <c r="I34" s="23">
        <f t="shared" si="1"/>
        <v>3.2517999999999954</v>
      </c>
      <c r="J34" s="19"/>
      <c r="K34" s="24"/>
      <c r="L34" s="23">
        <f>IF(J34&gt;0,J34*(C34*5*'Aggregate Plan'!$B$12+'Simulation Worksheet'!D34*5*C34)/1000,0)</f>
        <v>0</v>
      </c>
      <c r="M34" s="23">
        <f t="shared" si="2"/>
        <v>0</v>
      </c>
    </row>
    <row r="35" spans="1:13" ht="12.75">
      <c r="A35" s="31"/>
      <c r="B35" s="21">
        <v>34</v>
      </c>
      <c r="C35" s="25">
        <f>'Aggregate Plan'!$D$21</f>
        <v>10</v>
      </c>
      <c r="D35" s="25">
        <f>'Aggregate Plan'!$D$22</f>
        <v>2</v>
      </c>
      <c r="E35" s="23">
        <f t="shared" si="4"/>
        <v>625.3461538461531</v>
      </c>
      <c r="F35" s="23">
        <f>(C35*5*'Aggregate Plan'!$B$12+C35*D35*5)*'Aggregate Plan'!$B$9/1000</f>
        <v>213.75</v>
      </c>
      <c r="G35" s="23">
        <f>'Aggregate Plan'!$D$3/13</f>
        <v>192.30769230769232</v>
      </c>
      <c r="H35" s="23">
        <f t="shared" si="5"/>
        <v>646.7884615384608</v>
      </c>
      <c r="I35" s="23">
        <f t="shared" si="1"/>
        <v>3.3299999999999956</v>
      </c>
      <c r="J35" s="19"/>
      <c r="K35" s="24"/>
      <c r="L35" s="23">
        <f>IF(J35&gt;0,J35*(C35*5*'Aggregate Plan'!$B$12+'Simulation Worksheet'!D35*5*C35)/1000,0)</f>
        <v>0</v>
      </c>
      <c r="M35" s="23">
        <f t="shared" si="2"/>
        <v>0</v>
      </c>
    </row>
    <row r="36" spans="1:13" ht="12.75">
      <c r="A36" s="31"/>
      <c r="B36" s="21">
        <v>35</v>
      </c>
      <c r="C36" s="25">
        <f>'Aggregate Plan'!$D$21</f>
        <v>10</v>
      </c>
      <c r="D36" s="25">
        <f>'Aggregate Plan'!$D$22</f>
        <v>2</v>
      </c>
      <c r="E36" s="23">
        <f t="shared" si="4"/>
        <v>646.7884615384608</v>
      </c>
      <c r="F36" s="23">
        <f>(C36*5*'Aggregate Plan'!$B$12+C36*D36*5)*'Aggregate Plan'!$B$9/1000</f>
        <v>213.75</v>
      </c>
      <c r="G36" s="23">
        <f>'Aggregate Plan'!$D$3/13</f>
        <v>192.30769230769232</v>
      </c>
      <c r="H36" s="23">
        <f t="shared" si="5"/>
        <v>668.2307692307684</v>
      </c>
      <c r="I36" s="23">
        <f t="shared" si="1"/>
        <v>3.4066666666666623</v>
      </c>
      <c r="J36" s="19"/>
      <c r="K36" s="24"/>
      <c r="L36" s="23">
        <f>IF(J36&gt;0,J36*(C36*5*'Aggregate Plan'!$B$12+'Simulation Worksheet'!D36*5*C36)/1000,0)</f>
        <v>0</v>
      </c>
      <c r="M36" s="23">
        <f t="shared" si="2"/>
        <v>0</v>
      </c>
    </row>
    <row r="37" spans="1:13" ht="12.75">
      <c r="A37" s="31"/>
      <c r="B37" s="21">
        <v>36</v>
      </c>
      <c r="C37" s="25">
        <f>'Aggregate Plan'!$D$21</f>
        <v>10</v>
      </c>
      <c r="D37" s="25">
        <f>'Aggregate Plan'!$D$22</f>
        <v>2</v>
      </c>
      <c r="E37" s="23">
        <f t="shared" si="4"/>
        <v>668.2307692307684</v>
      </c>
      <c r="F37" s="23">
        <f>(C37*5*'Aggregate Plan'!$B$12+C37*D37*5)*'Aggregate Plan'!$B$9/1000</f>
        <v>213.75</v>
      </c>
      <c r="G37" s="23">
        <f>'Aggregate Plan'!$D$3/13</f>
        <v>192.30769230769232</v>
      </c>
      <c r="H37" s="23">
        <f t="shared" si="5"/>
        <v>689.673076923076</v>
      </c>
      <c r="I37" s="23">
        <f t="shared" si="1"/>
        <v>3.48184466019417</v>
      </c>
      <c r="J37" s="19"/>
      <c r="K37" s="24"/>
      <c r="L37" s="23">
        <f>IF(J37&gt;0,J37*(C37*5*'Aggregate Plan'!$B$12+'Simulation Worksheet'!D37*5*C37)/1000,0)</f>
        <v>0</v>
      </c>
      <c r="M37" s="23">
        <f t="shared" si="2"/>
        <v>0</v>
      </c>
    </row>
    <row r="38" spans="1:13" ht="12.75">
      <c r="A38" s="31"/>
      <c r="B38" s="21">
        <v>37</v>
      </c>
      <c r="C38" s="25">
        <f>'Aggregate Plan'!$D$21</f>
        <v>10</v>
      </c>
      <c r="D38" s="25">
        <f>'Aggregate Plan'!$D$22</f>
        <v>2</v>
      </c>
      <c r="E38" s="23">
        <f t="shared" si="4"/>
        <v>689.673076923076</v>
      </c>
      <c r="F38" s="23">
        <f>(C38*5*'Aggregate Plan'!$B$12+C38*D38*5)*'Aggregate Plan'!$B$9/1000</f>
        <v>213.75</v>
      </c>
      <c r="G38" s="23">
        <f>'Aggregate Plan'!$D$3/13</f>
        <v>192.30769230769232</v>
      </c>
      <c r="H38" s="23">
        <f t="shared" si="5"/>
        <v>711.1153846153836</v>
      </c>
      <c r="I38" s="23">
        <f t="shared" si="1"/>
        <v>3.5555769230769183</v>
      </c>
      <c r="J38" s="19"/>
      <c r="K38" s="24"/>
      <c r="L38" s="23">
        <f>IF(J38&gt;0,J38*(C38*5*'Aggregate Plan'!$B$12+'Simulation Worksheet'!D38*5*C38)/1000,0)</f>
        <v>0</v>
      </c>
      <c r="M38" s="23">
        <f t="shared" si="2"/>
        <v>0</v>
      </c>
    </row>
    <row r="39" spans="1:13" ht="12.75">
      <c r="A39" s="31"/>
      <c r="B39" s="21">
        <v>38</v>
      </c>
      <c r="C39" s="25">
        <f>'Aggregate Plan'!$D$21</f>
        <v>10</v>
      </c>
      <c r="D39" s="25">
        <f>'Aggregate Plan'!$D$22</f>
        <v>2</v>
      </c>
      <c r="E39" s="23">
        <f t="shared" si="4"/>
        <v>711.1153846153836</v>
      </c>
      <c r="F39" s="23">
        <f>(C39*5*'Aggregate Plan'!$B$12+C39*D39*5)*'Aggregate Plan'!$B$9/1000</f>
        <v>213.75</v>
      </c>
      <c r="G39" s="23">
        <f>'Aggregate Plan'!$D$3/13</f>
        <v>192.30769230769232</v>
      </c>
      <c r="H39" s="23">
        <f t="shared" si="5"/>
        <v>732.5576923076912</v>
      </c>
      <c r="I39" s="23">
        <f t="shared" si="1"/>
        <v>3.627904761904757</v>
      </c>
      <c r="J39" s="19"/>
      <c r="K39" s="24"/>
      <c r="L39" s="23">
        <f>IF(J39&gt;0,J39*(C39*5*'Aggregate Plan'!$B$12+'Simulation Worksheet'!D39*5*C39)/1000,0)</f>
        <v>0</v>
      </c>
      <c r="M39" s="23">
        <f t="shared" si="2"/>
        <v>0</v>
      </c>
    </row>
    <row r="40" spans="1:13" ht="12.75">
      <c r="A40" s="31"/>
      <c r="B40" s="21">
        <v>39</v>
      </c>
      <c r="C40" s="25">
        <f>'Aggregate Plan'!$D$21</f>
        <v>10</v>
      </c>
      <c r="D40" s="25">
        <f>'Aggregate Plan'!$D$22</f>
        <v>2</v>
      </c>
      <c r="E40" s="23">
        <f t="shared" si="4"/>
        <v>732.5576923076912</v>
      </c>
      <c r="F40" s="23">
        <f>(C40*5*'Aggregate Plan'!$B$12+C40*D40*5)*'Aggregate Plan'!$B$9/1000</f>
        <v>213.75</v>
      </c>
      <c r="G40" s="23">
        <f>'Aggregate Plan'!$D$3/13</f>
        <v>192.30769230769232</v>
      </c>
      <c r="H40" s="23">
        <f t="shared" si="5"/>
        <v>753.9999999999989</v>
      </c>
      <c r="I40" s="23">
        <f t="shared" si="1"/>
        <v>3.6988679245282965</v>
      </c>
      <c r="J40" s="19"/>
      <c r="K40" s="24"/>
      <c r="L40" s="23">
        <f>IF(J40&gt;0,J40*(C40*5*'Aggregate Plan'!$B$12+'Simulation Worksheet'!D40*5*C40)/1000,0)</f>
        <v>0</v>
      </c>
      <c r="M40" s="23">
        <f t="shared" si="2"/>
        <v>0</v>
      </c>
    </row>
    <row r="41" spans="1:13" ht="12.75">
      <c r="A41" s="31" t="s">
        <v>57</v>
      </c>
      <c r="B41" s="21">
        <v>40</v>
      </c>
      <c r="C41" s="25">
        <f>'Aggregate Plan'!$E$21</f>
        <v>10</v>
      </c>
      <c r="D41" s="25">
        <f>'Aggregate Plan'!$E$22</f>
        <v>1</v>
      </c>
      <c r="E41" s="23">
        <f t="shared" si="4"/>
        <v>753.9999999999989</v>
      </c>
      <c r="F41" s="23">
        <f>(C41*5*'Aggregate Plan'!$B$12+C41*D41*5)*'Aggregate Plan'!$B$9/1000</f>
        <v>191.25</v>
      </c>
      <c r="G41" s="23">
        <f>'Aggregate Plan'!$E$3/13</f>
        <v>203.84615384615384</v>
      </c>
      <c r="H41" s="23">
        <f t="shared" si="5"/>
        <v>741.403846153845</v>
      </c>
      <c r="I41" s="23">
        <f t="shared" si="1"/>
        <v>3.637075471698108</v>
      </c>
      <c r="J41" s="19"/>
      <c r="K41" s="24"/>
      <c r="L41" s="23">
        <f>IF(J41&gt;0,J41*(C41*5*'Aggregate Plan'!$B$12+'Simulation Worksheet'!D41*5*C41)/1000,0)</f>
        <v>0</v>
      </c>
      <c r="M41" s="23">
        <f t="shared" si="2"/>
        <v>0</v>
      </c>
    </row>
    <row r="42" spans="1:13" ht="12.75">
      <c r="A42" s="31"/>
      <c r="B42" s="21">
        <v>41</v>
      </c>
      <c r="C42" s="25">
        <f>'Aggregate Plan'!$E$21</f>
        <v>10</v>
      </c>
      <c r="D42" s="25">
        <f>'Aggregate Plan'!$E$22</f>
        <v>1</v>
      </c>
      <c r="E42" s="23">
        <f t="shared" si="4"/>
        <v>741.403846153845</v>
      </c>
      <c r="F42" s="23">
        <f>(C42*5*'Aggregate Plan'!$B$12+C42*D42*5)*'Aggregate Plan'!$B$9/1000</f>
        <v>191.25</v>
      </c>
      <c r="G42" s="23">
        <f>'Aggregate Plan'!$E$3/13</f>
        <v>203.84615384615384</v>
      </c>
      <c r="H42" s="23">
        <f t="shared" si="5"/>
        <v>728.8076923076912</v>
      </c>
      <c r="I42" s="23">
        <f t="shared" si="1"/>
        <v>3.5752830188679194</v>
      </c>
      <c r="J42" s="19"/>
      <c r="K42" s="24"/>
      <c r="L42" s="23">
        <f>IF(J42&gt;0,J42*(C42*5*'Aggregate Plan'!$B$12+'Simulation Worksheet'!D42*5*C42)/1000,0)</f>
        <v>0</v>
      </c>
      <c r="M42" s="23">
        <f t="shared" si="2"/>
        <v>0</v>
      </c>
    </row>
    <row r="43" spans="1:13" ht="12.75">
      <c r="A43" s="31"/>
      <c r="B43" s="21">
        <v>42</v>
      </c>
      <c r="C43" s="25">
        <f>'Aggregate Plan'!$E$21</f>
        <v>10</v>
      </c>
      <c r="D43" s="25">
        <f>'Aggregate Plan'!$E$22</f>
        <v>1</v>
      </c>
      <c r="E43" s="23">
        <f t="shared" si="4"/>
        <v>728.8076923076912</v>
      </c>
      <c r="F43" s="23">
        <f>(C43*5*'Aggregate Plan'!$B$12+C43*D43*5)*'Aggregate Plan'!$B$9/1000</f>
        <v>191.25</v>
      </c>
      <c r="G43" s="23">
        <f>'Aggregate Plan'!$E$3/13</f>
        <v>203.84615384615384</v>
      </c>
      <c r="H43" s="23">
        <f t="shared" si="5"/>
        <v>716.2115384615374</v>
      </c>
      <c r="I43" s="23">
        <f t="shared" si="1"/>
        <v>3.513490566037731</v>
      </c>
      <c r="J43" s="19"/>
      <c r="K43" s="24"/>
      <c r="L43" s="23">
        <f>IF(J43&gt;0,J43*(C43*5*'Aggregate Plan'!$B$12+'Simulation Worksheet'!D43*5*C43)/1000,0)</f>
        <v>0</v>
      </c>
      <c r="M43" s="23">
        <f t="shared" si="2"/>
        <v>0</v>
      </c>
    </row>
    <row r="44" spans="1:13" ht="12.75">
      <c r="A44" s="31"/>
      <c r="B44" s="21">
        <v>43</v>
      </c>
      <c r="C44" s="25">
        <f>'Aggregate Plan'!$E$21</f>
        <v>10</v>
      </c>
      <c r="D44" s="25">
        <f>'Aggregate Plan'!$E$22</f>
        <v>1</v>
      </c>
      <c r="E44" s="23">
        <f t="shared" si="4"/>
        <v>716.2115384615374</v>
      </c>
      <c r="F44" s="23">
        <f>(C44*5*'Aggregate Plan'!$B$12+C44*D44*5)*'Aggregate Plan'!$B$9/1000</f>
        <v>191.25</v>
      </c>
      <c r="G44" s="23">
        <f>'Aggregate Plan'!$E$3/13</f>
        <v>203.84615384615384</v>
      </c>
      <c r="H44" s="23">
        <f t="shared" si="5"/>
        <v>703.6153846153836</v>
      </c>
      <c r="I44" s="23">
        <f t="shared" si="1"/>
        <v>3.4516981132075424</v>
      </c>
      <c r="J44" s="19"/>
      <c r="K44" s="24"/>
      <c r="L44" s="23">
        <f>IF(J44&gt;0,J44*(C44*5*'Aggregate Plan'!$B$12+'Simulation Worksheet'!D44*5*C44)/1000,0)</f>
        <v>0</v>
      </c>
      <c r="M44" s="23">
        <f t="shared" si="2"/>
        <v>0</v>
      </c>
    </row>
    <row r="45" spans="1:13" ht="12.75">
      <c r="A45" s="31"/>
      <c r="B45" s="21">
        <v>44</v>
      </c>
      <c r="C45" s="25">
        <f>'Aggregate Plan'!$E$21</f>
        <v>10</v>
      </c>
      <c r="D45" s="25">
        <f>'Aggregate Plan'!$E$22</f>
        <v>1</v>
      </c>
      <c r="E45" s="23">
        <f t="shared" si="4"/>
        <v>703.6153846153836</v>
      </c>
      <c r="F45" s="23">
        <f>(C45*5*'Aggregate Plan'!$B$12+C45*D45*5)*'Aggregate Plan'!$B$9/1000</f>
        <v>191.25</v>
      </c>
      <c r="G45" s="23">
        <f>'Aggregate Plan'!$E$3/13</f>
        <v>203.84615384615384</v>
      </c>
      <c r="H45" s="23">
        <f t="shared" si="5"/>
        <v>691.0192307692298</v>
      </c>
      <c r="I45" s="23">
        <f t="shared" si="1"/>
        <v>3.389905660377354</v>
      </c>
      <c r="J45" s="19"/>
      <c r="K45" s="24"/>
      <c r="L45" s="23">
        <f>IF(J45&gt;0,J45*(C45*5*'Aggregate Plan'!$B$12+'Simulation Worksheet'!D45*5*C45)/1000,0)</f>
        <v>0</v>
      </c>
      <c r="M45" s="23">
        <f t="shared" si="2"/>
        <v>0</v>
      </c>
    </row>
    <row r="46" spans="1:13" ht="12.75">
      <c r="A46" s="31"/>
      <c r="B46" s="21">
        <v>45</v>
      </c>
      <c r="C46" s="25">
        <f>'Aggregate Plan'!$E$21</f>
        <v>10</v>
      </c>
      <c r="D46" s="25">
        <f>'Aggregate Plan'!$E$22</f>
        <v>1</v>
      </c>
      <c r="E46" s="23">
        <f t="shared" si="4"/>
        <v>691.0192307692298</v>
      </c>
      <c r="F46" s="23">
        <f>(C46*5*'Aggregate Plan'!$B$12+C46*D46*5)*'Aggregate Plan'!$B$9/1000</f>
        <v>191.25</v>
      </c>
      <c r="G46" s="23">
        <f>'Aggregate Plan'!$E$3/13</f>
        <v>203.84615384615384</v>
      </c>
      <c r="H46" s="23">
        <f t="shared" si="5"/>
        <v>678.423076923076</v>
      </c>
      <c r="I46" s="23">
        <f t="shared" si="1"/>
        <v>3.3281132075471653</v>
      </c>
      <c r="J46" s="19"/>
      <c r="K46" s="24"/>
      <c r="L46" s="23">
        <f>IF(J46&gt;0,J46*(C46*5*'Aggregate Plan'!$B$12+'Simulation Worksheet'!D46*5*C46)/1000,0)</f>
        <v>0</v>
      </c>
      <c r="M46" s="23">
        <f t="shared" si="2"/>
        <v>0</v>
      </c>
    </row>
    <row r="47" spans="1:13" ht="12.75">
      <c r="A47" s="31"/>
      <c r="B47" s="21">
        <v>46</v>
      </c>
      <c r="C47" s="25">
        <f>'Aggregate Plan'!$E$21</f>
        <v>10</v>
      </c>
      <c r="D47" s="25">
        <f>'Aggregate Plan'!$E$22</f>
        <v>1</v>
      </c>
      <c r="E47" s="23">
        <f t="shared" si="4"/>
        <v>678.423076923076</v>
      </c>
      <c r="F47" s="23">
        <f>(C47*5*'Aggregate Plan'!$B$12+C47*D47*5)*'Aggregate Plan'!$B$9/1000</f>
        <v>191.25</v>
      </c>
      <c r="G47" s="23">
        <f>'Aggregate Plan'!$E$3/13</f>
        <v>203.84615384615384</v>
      </c>
      <c r="H47" s="23">
        <f t="shared" si="5"/>
        <v>665.8269230769222</v>
      </c>
      <c r="I47" s="23">
        <f t="shared" si="1"/>
        <v>3.266320754716977</v>
      </c>
      <c r="J47" s="19"/>
      <c r="K47" s="24"/>
      <c r="L47" s="23">
        <f>IF(J47&gt;0,J47*(C47*5*'Aggregate Plan'!$B$12+'Simulation Worksheet'!D47*5*C47)/1000,0)</f>
        <v>0</v>
      </c>
      <c r="M47" s="23">
        <f t="shared" si="2"/>
        <v>0</v>
      </c>
    </row>
    <row r="48" spans="1:13" ht="12.75">
      <c r="A48" s="31"/>
      <c r="B48" s="21">
        <v>47</v>
      </c>
      <c r="C48" s="25">
        <f>'Aggregate Plan'!$E$21</f>
        <v>10</v>
      </c>
      <c r="D48" s="25">
        <f>'Aggregate Plan'!$E$22</f>
        <v>1</v>
      </c>
      <c r="E48" s="23">
        <f t="shared" si="4"/>
        <v>665.8269230769222</v>
      </c>
      <c r="F48" s="23">
        <f>(C48*5*'Aggregate Plan'!$B$12+C48*D48*5)*'Aggregate Plan'!$B$9/1000</f>
        <v>191.25</v>
      </c>
      <c r="G48" s="23">
        <f>'Aggregate Plan'!$E$3/13</f>
        <v>203.84615384615384</v>
      </c>
      <c r="H48" s="23">
        <f t="shared" si="5"/>
        <v>653.2307692307684</v>
      </c>
      <c r="I48" s="23">
        <f t="shared" si="1"/>
        <v>3.2978640776698986</v>
      </c>
      <c r="J48" s="19"/>
      <c r="K48" s="24"/>
      <c r="L48" s="23">
        <f>IF(J48&gt;0,J48*(C48*5*'Aggregate Plan'!$B$12+'Simulation Worksheet'!D48*5*C48)/1000,0)</f>
        <v>0</v>
      </c>
      <c r="M48" s="23">
        <f t="shared" si="2"/>
        <v>0</v>
      </c>
    </row>
    <row r="49" spans="1:13" ht="12.75">
      <c r="A49" s="31"/>
      <c r="B49" s="21">
        <v>48</v>
      </c>
      <c r="C49" s="25">
        <f>'Aggregate Plan'!$E$21</f>
        <v>10</v>
      </c>
      <c r="D49" s="25">
        <f>'Aggregate Plan'!$E$22</f>
        <v>1</v>
      </c>
      <c r="E49" s="23">
        <f t="shared" si="4"/>
        <v>653.2307692307684</v>
      </c>
      <c r="F49" s="23">
        <f>(C49*5*'Aggregate Plan'!$B$12+C49*D49*5)*'Aggregate Plan'!$B$9/1000</f>
        <v>191.25</v>
      </c>
      <c r="G49" s="23">
        <f>'Aggregate Plan'!$E$3/13</f>
        <v>203.84615384615384</v>
      </c>
      <c r="H49" s="23">
        <f t="shared" si="5"/>
        <v>640.6346153846146</v>
      </c>
      <c r="I49" s="23">
        <f t="shared" si="1"/>
        <v>3.331299999999996</v>
      </c>
      <c r="J49" s="19"/>
      <c r="K49" s="24"/>
      <c r="L49" s="23">
        <f>IF(J49&gt;0,J49*(C49*5*'Aggregate Plan'!$B$12+'Simulation Worksheet'!D49*5*C49)/1000,0)</f>
        <v>0</v>
      </c>
      <c r="M49" s="23">
        <f t="shared" si="2"/>
        <v>0</v>
      </c>
    </row>
    <row r="50" spans="1:13" ht="12.75">
      <c r="A50" s="31"/>
      <c r="B50" s="21">
        <v>49</v>
      </c>
      <c r="C50" s="25">
        <f>'Aggregate Plan'!$E$21</f>
        <v>10</v>
      </c>
      <c r="D50" s="25">
        <f>'Aggregate Plan'!$E$22</f>
        <v>1</v>
      </c>
      <c r="E50" s="23">
        <f t="shared" si="4"/>
        <v>640.6346153846146</v>
      </c>
      <c r="F50" s="23">
        <f>(C50*5*'Aggregate Plan'!$B$12+C50*D50*5)*'Aggregate Plan'!$B$9/1000</f>
        <v>191.25</v>
      </c>
      <c r="G50" s="23">
        <f>'Aggregate Plan'!$E$3/13</f>
        <v>203.84615384615384</v>
      </c>
      <c r="H50" s="23">
        <f t="shared" si="5"/>
        <v>628.0384615384608</v>
      </c>
      <c r="I50" s="23">
        <f t="shared" si="1"/>
        <v>3.366804123711336</v>
      </c>
      <c r="J50" s="19"/>
      <c r="K50" s="24"/>
      <c r="L50" s="23">
        <f>IF(J50&gt;0,J50*(C50*5*'Aggregate Plan'!$B$12+'Simulation Worksheet'!D50*5*C50)/1000,0)</f>
        <v>0</v>
      </c>
      <c r="M50" s="23">
        <f t="shared" si="2"/>
        <v>0</v>
      </c>
    </row>
    <row r="51" spans="1:13" ht="12.75">
      <c r="A51" s="31"/>
      <c r="B51" s="21">
        <v>50</v>
      </c>
      <c r="C51" s="25">
        <f>'Aggregate Plan'!$E$21</f>
        <v>10</v>
      </c>
      <c r="D51" s="25">
        <f>'Aggregate Plan'!$E$22</f>
        <v>1</v>
      </c>
      <c r="E51" s="23">
        <f t="shared" si="4"/>
        <v>628.0384615384608</v>
      </c>
      <c r="F51" s="23">
        <f>(C51*5*'Aggregate Plan'!$B$12+C51*D51*5)*'Aggregate Plan'!$B$9/1000</f>
        <v>191.25</v>
      </c>
      <c r="G51" s="23">
        <f>'Aggregate Plan'!$E$3/13</f>
        <v>203.84615384615384</v>
      </c>
      <c r="H51" s="23">
        <f t="shared" si="5"/>
        <v>615.4423076923069</v>
      </c>
      <c r="I51" s="23">
        <f t="shared" si="1"/>
        <v>3.4045744680851016</v>
      </c>
      <c r="J51" s="19"/>
      <c r="K51" s="24"/>
      <c r="L51" s="23">
        <f>IF(J51&gt;0,J51*(C51*5*'Aggregate Plan'!$B$12+'Simulation Worksheet'!D51*5*C51)/1000,0)</f>
        <v>0</v>
      </c>
      <c r="M51" s="23">
        <f t="shared" si="2"/>
        <v>0</v>
      </c>
    </row>
    <row r="52" spans="1:13" ht="12.75">
      <c r="A52" s="31"/>
      <c r="B52" s="21">
        <v>51</v>
      </c>
      <c r="C52" s="25">
        <f>'Aggregate Plan'!$E$21</f>
        <v>10</v>
      </c>
      <c r="D52" s="25">
        <f>'Aggregate Plan'!$E$22</f>
        <v>1</v>
      </c>
      <c r="E52" s="23">
        <f t="shared" si="4"/>
        <v>615.4423076923069</v>
      </c>
      <c r="F52" s="23">
        <f>(C52*5*'Aggregate Plan'!$B$12+C52*D52*5)*'Aggregate Plan'!$B$9/1000</f>
        <v>191.25</v>
      </c>
      <c r="G52" s="23">
        <f>'Aggregate Plan'!$E$3/13</f>
        <v>203.84615384615384</v>
      </c>
      <c r="H52" s="23">
        <f t="shared" si="5"/>
        <v>602.8461538461531</v>
      </c>
      <c r="I52" s="23">
        <f t="shared" si="1"/>
        <v>3.44483516483516</v>
      </c>
      <c r="J52" s="19"/>
      <c r="K52" s="24"/>
      <c r="L52" s="23">
        <f>IF(J52&gt;0,J52*(C52*5*'Aggregate Plan'!$B$12+'Simulation Worksheet'!D52*5*C52)/1000,0)</f>
        <v>0</v>
      </c>
      <c r="M52" s="23">
        <f t="shared" si="2"/>
        <v>0</v>
      </c>
    </row>
    <row r="53" spans="1:13" ht="12.75">
      <c r="A53" s="31"/>
      <c r="B53" s="21">
        <v>52</v>
      </c>
      <c r="C53" s="25">
        <f>'Aggregate Plan'!$E$21</f>
        <v>10</v>
      </c>
      <c r="D53" s="25">
        <f>'Aggregate Plan'!$E$22</f>
        <v>1</v>
      </c>
      <c r="E53" s="23">
        <f t="shared" si="4"/>
        <v>602.8461538461531</v>
      </c>
      <c r="F53" s="23">
        <f>(C53*5*'Aggregate Plan'!$B$12+C53*D53*5)*'Aggregate Plan'!$B$9/1000</f>
        <v>191.25</v>
      </c>
      <c r="G53" s="23">
        <f>'Aggregate Plan'!$E$3/13</f>
        <v>203.84615384615384</v>
      </c>
      <c r="H53" s="23">
        <f t="shared" si="5"/>
        <v>590.2499999999993</v>
      </c>
      <c r="I53" s="23">
        <f t="shared" si="1"/>
        <v>3.4878409090909046</v>
      </c>
      <c r="J53" s="19"/>
      <c r="K53" s="24"/>
      <c r="L53" s="23">
        <f>IF(J53&gt;0,J53*(C53*5*'Aggregate Plan'!$B$12+'Simulation Worksheet'!D53*5*C53)/1000,0)</f>
        <v>0</v>
      </c>
      <c r="M53" s="23">
        <f t="shared" si="2"/>
        <v>0</v>
      </c>
    </row>
    <row r="54" spans="1:13" ht="12.75">
      <c r="A54" s="31" t="s">
        <v>65</v>
      </c>
      <c r="E54" s="23"/>
      <c r="F54" s="23"/>
      <c r="G54" s="23">
        <f>'Aggregate Plan'!$F$3/13</f>
        <v>169.23076923076923</v>
      </c>
      <c r="H54" s="23"/>
      <c r="I54" s="23"/>
      <c r="K54" s="23"/>
      <c r="L54" s="23"/>
      <c r="M54" s="23"/>
    </row>
    <row r="55" spans="1:13" ht="12.75">
      <c r="A55" s="31"/>
      <c r="E55" s="23"/>
      <c r="F55" s="23"/>
      <c r="G55" s="23">
        <f>'Aggregate Plan'!$F$3/13</f>
        <v>169.23076923076923</v>
      </c>
      <c r="H55" s="23"/>
      <c r="I55" s="23"/>
      <c r="K55" s="23"/>
      <c r="L55" s="23"/>
      <c r="M55" s="23"/>
    </row>
    <row r="56" spans="1:13" ht="12.75">
      <c r="A56" s="31"/>
      <c r="E56" s="23"/>
      <c r="F56" s="23"/>
      <c r="G56" s="23">
        <f>'Aggregate Plan'!$F$3/13</f>
        <v>169.23076923076923</v>
      </c>
      <c r="H56" s="23"/>
      <c r="I56" s="23"/>
      <c r="K56" s="23"/>
      <c r="L56" s="23"/>
      <c r="M56" s="23"/>
    </row>
    <row r="57" spans="1:13" ht="12.75">
      <c r="A57" s="31"/>
      <c r="E57" s="23"/>
      <c r="F57" s="23"/>
      <c r="G57" s="23">
        <f>'Aggregate Plan'!$F$3/13</f>
        <v>169.23076923076923</v>
      </c>
      <c r="H57" s="23"/>
      <c r="I57" s="23"/>
      <c r="K57" s="23"/>
      <c r="L57" s="23"/>
      <c r="M57" s="23"/>
    </row>
    <row r="58" spans="1:13" ht="12.75">
      <c r="A58" s="31"/>
      <c r="E58" s="23"/>
      <c r="F58" s="23"/>
      <c r="G58" s="23">
        <f>'Aggregate Plan'!$F$3/13</f>
        <v>169.23076923076923</v>
      </c>
      <c r="H58" s="23"/>
      <c r="I58" s="23"/>
      <c r="K58" s="23"/>
      <c r="L58" s="23"/>
      <c r="M58" s="23"/>
    </row>
    <row r="59" spans="1:13" ht="12.75">
      <c r="A59" s="31"/>
      <c r="E59" s="23"/>
      <c r="F59" s="23"/>
      <c r="G59" s="23">
        <f>'Aggregate Plan'!$F$3/13</f>
        <v>169.23076923076923</v>
      </c>
      <c r="H59" s="23"/>
      <c r="I59" s="23"/>
      <c r="K59" s="23"/>
      <c r="L59" s="23"/>
      <c r="M59" s="23"/>
    </row>
    <row r="60" spans="1:13" ht="12.75">
      <c r="A60" s="31"/>
      <c r="E60" s="23"/>
      <c r="F60" s="23"/>
      <c r="G60" s="23">
        <f>'Aggregate Plan'!$F$3/13</f>
        <v>169.23076923076923</v>
      </c>
      <c r="H60" s="23"/>
      <c r="I60" s="23"/>
      <c r="K60" s="23"/>
      <c r="L60" s="23"/>
      <c r="M60" s="23"/>
    </row>
    <row r="61" spans="1:13" ht="12.75">
      <c r="A61" s="31"/>
      <c r="E61" s="23"/>
      <c r="F61" s="23"/>
      <c r="G61" s="23">
        <f>'Aggregate Plan'!$F$3/13</f>
        <v>169.23076923076923</v>
      </c>
      <c r="H61" s="23"/>
      <c r="I61" s="23"/>
      <c r="K61" s="23"/>
      <c r="L61" s="23"/>
      <c r="M61" s="23"/>
    </row>
    <row r="62" spans="1:9" ht="12.75">
      <c r="A62" s="31"/>
      <c r="E62" s="23"/>
      <c r="F62" s="23"/>
      <c r="G62" s="23">
        <f>'Aggregate Plan'!$F$3/13</f>
        <v>169.23076923076923</v>
      </c>
      <c r="H62" s="23"/>
      <c r="I62" s="23"/>
    </row>
    <row r="63" spans="1:9" ht="12.75">
      <c r="A63" s="31"/>
      <c r="E63" s="23"/>
      <c r="F63" s="23"/>
      <c r="G63" s="23">
        <f>'Aggregate Plan'!$F$3/13</f>
        <v>169.23076923076923</v>
      </c>
      <c r="H63" s="23"/>
      <c r="I63" s="23"/>
    </row>
    <row r="64" spans="1:9" ht="12.75">
      <c r="A64" s="31"/>
      <c r="E64" s="23"/>
      <c r="F64" s="23"/>
      <c r="G64" s="23">
        <f>'Aggregate Plan'!$F$3/13</f>
        <v>169.23076923076923</v>
      </c>
      <c r="H64" s="23"/>
      <c r="I64" s="23"/>
    </row>
    <row r="65" spans="1:9" ht="12.75">
      <c r="A65" s="31"/>
      <c r="E65" s="23"/>
      <c r="F65" s="23"/>
      <c r="G65" s="23">
        <f>'Aggregate Plan'!$F$3/13</f>
        <v>169.23076923076923</v>
      </c>
      <c r="H65" s="23"/>
      <c r="I65" s="23"/>
    </row>
    <row r="66" spans="1:9" ht="12.75">
      <c r="A66" s="31"/>
      <c r="E66" s="23"/>
      <c r="F66" s="23"/>
      <c r="G66" s="23">
        <f>'Aggregate Plan'!$F$3/13</f>
        <v>169.23076923076923</v>
      </c>
      <c r="H66" s="23"/>
      <c r="I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</sheetData>
  <mergeCells count="5">
    <mergeCell ref="A54:A66"/>
    <mergeCell ref="A2:A14"/>
    <mergeCell ref="A15:A27"/>
    <mergeCell ref="A28:A40"/>
    <mergeCell ref="A41:A53"/>
  </mergeCells>
  <printOptions/>
  <pageMargins left="0.75" right="0.75" top="1" bottom="1" header="0.5" footer="0.5"/>
  <pageSetup fitToHeight="1" fitToWidth="1" horizontalDpi="300" verticalDpi="300" orientation="portrait" scale="72" r:id="rId1"/>
  <ignoredErrors>
    <ignoredError sqref="C2:D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4.28125" style="0" bestFit="1" customWidth="1"/>
    <col min="2" max="2" width="3.8515625" style="21" bestFit="1" customWidth="1"/>
    <col min="3" max="10" width="11.7109375" style="21" customWidth="1"/>
    <col min="11" max="11" width="11.140625" style="0" customWidth="1"/>
  </cols>
  <sheetData>
    <row r="1" spans="1:12" ht="38.25">
      <c r="A1" s="3" t="s">
        <v>60</v>
      </c>
      <c r="B1" s="3" t="s">
        <v>61</v>
      </c>
      <c r="C1" s="3" t="s">
        <v>72</v>
      </c>
      <c r="D1" s="3" t="s">
        <v>73</v>
      </c>
      <c r="E1" s="3" t="s">
        <v>67</v>
      </c>
      <c r="F1" s="3" t="s">
        <v>45</v>
      </c>
      <c r="G1" s="3" t="s">
        <v>74</v>
      </c>
      <c r="H1" s="3" t="s">
        <v>68</v>
      </c>
      <c r="I1" s="3" t="s">
        <v>69</v>
      </c>
      <c r="J1" s="3" t="s">
        <v>70</v>
      </c>
      <c r="K1" s="3"/>
      <c r="L1" s="3"/>
    </row>
    <row r="2" spans="1:10" ht="12.75">
      <c r="A2" s="31" t="s">
        <v>54</v>
      </c>
      <c r="B2" s="21">
        <v>1</v>
      </c>
      <c r="C2" s="22">
        <f>IF('Simulation Worksheet'!J2&gt;0,'Simulation Worksheet'!C2*'Aggregate Plan'!$B$10*'Aggregate Plan'!$B$8*5*8,0)</f>
        <v>0</v>
      </c>
      <c r="D2" s="22">
        <f>IF(C2&gt;0,'Simulation Worksheet'!D2*5*'Aggregate Plan'!$B$8*'Aggregate Plan'!$B$11*'Simulation Worksheet'!C2,0)</f>
        <v>0</v>
      </c>
      <c r="E2" s="22">
        <f>IF('Simulation Worksheet'!M2&gt;0,'Simulation Worksheet'!M2*'Aggregate Plan'!$B$14*1000/52,0)</f>
        <v>0</v>
      </c>
      <c r="F2" s="22">
        <f>IF('Simulation Worksheet'!M2&lt;0,-'Simulation Worksheet'!M2*'Aggregate Plan'!$B$15*1000,0)</f>
        <v>0</v>
      </c>
      <c r="G2" s="22">
        <f>IF('Simulation Worksheet'!C2*'Aggregate Plan'!$B$8&gt;'Aggregate Plan'!$B$7,'Aggregate Plan'!$B$8*'Aggregate Plan'!$B$16*('Simulation Worksheet'!C2-'Aggregate Plan'!$B$7/'Aggregate Plan'!$B$8),0)</f>
        <v>0</v>
      </c>
      <c r="H2" s="22">
        <f>IF('Simulation Worksheet'!C2*'Aggregate Plan'!$B$8&lt;'Aggregate Plan'!$B$7,('Aggregate Plan'!$B$7-'Simulation Worksheet'!C2*'Aggregate Plan'!$B$8)*'Aggregate Plan'!$B$17,0)</f>
        <v>18000</v>
      </c>
      <c r="I2" s="22">
        <f>SUM(C2:H2)</f>
        <v>18000</v>
      </c>
      <c r="J2" s="22">
        <f>I2</f>
        <v>18000</v>
      </c>
    </row>
    <row r="3" spans="1:10" ht="12.75">
      <c r="A3" s="31"/>
      <c r="B3" s="21">
        <v>2</v>
      </c>
      <c r="C3" s="22">
        <f>IF('Simulation Worksheet'!J3&gt;0,'Simulation Worksheet'!C3*'Aggregate Plan'!$B$10*'Aggregate Plan'!$B$8*5*8,0)</f>
        <v>0</v>
      </c>
      <c r="D3" s="22">
        <f>IF(C3&gt;0,'Simulation Worksheet'!D3*5*'Aggregate Plan'!$B$8*'Aggregate Plan'!$B$11*'Simulation Worksheet'!C3,0)</f>
        <v>0</v>
      </c>
      <c r="E3" s="22">
        <f>IF('Simulation Worksheet'!M3&gt;0,'Simulation Worksheet'!M3*'Aggregate Plan'!$B$14*1000/52,0)</f>
        <v>0</v>
      </c>
      <c r="F3" s="22">
        <f>IF('Simulation Worksheet'!M3&lt;0,-'Simulation Worksheet'!M3*'Aggregate Plan'!$B$15*1000,0)</f>
        <v>0</v>
      </c>
      <c r="G3" s="22">
        <f>IF('Simulation Worksheet'!C3*'Aggregate Plan'!$B$8&gt;'Simulation Worksheet'!C2*'Aggregate Plan'!$B$8,'Aggregate Plan'!$B$8*'Aggregate Plan'!$B$16*('Simulation Worksheet'!C3-'Simulation Worksheet'!C2),0)</f>
        <v>0</v>
      </c>
      <c r="H3" s="22">
        <f>IF('Simulation Worksheet'!C3*'Aggregate Plan'!$B$8&lt;'Simulation Worksheet'!C2*'Aggregate Plan'!$B$8,('Simulation Worksheet'!C2*'Aggregate Plan'!$B$8-'Simulation Worksheet'!C3*'Aggregate Plan'!$B$8)*'Aggregate Plan'!$B$17,0)</f>
        <v>0</v>
      </c>
      <c r="I3" s="22">
        <f>SUM(C3:H3)</f>
        <v>0</v>
      </c>
      <c r="J3" s="22">
        <f>J2+I3</f>
        <v>18000</v>
      </c>
    </row>
    <row r="4" spans="1:10" ht="12.75">
      <c r="A4" s="31"/>
      <c r="B4" s="21">
        <v>3</v>
      </c>
      <c r="C4" s="22">
        <f>IF('Simulation Worksheet'!J4&gt;0,'Simulation Worksheet'!C4*'Aggregate Plan'!$B$10*'Aggregate Plan'!$B$8*5*8,0)</f>
        <v>0</v>
      </c>
      <c r="D4" s="22">
        <f>IF(C4&gt;0,'Simulation Worksheet'!D4*5*'Aggregate Plan'!$B$8*'Aggregate Plan'!$B$11*'Simulation Worksheet'!C4,0)</f>
        <v>0</v>
      </c>
      <c r="E4" s="22">
        <f>IF('Simulation Worksheet'!M4&gt;0,'Simulation Worksheet'!M4*'Aggregate Plan'!$B$14*1000/52,0)</f>
        <v>0</v>
      </c>
      <c r="F4" s="22">
        <f>IF('Simulation Worksheet'!M4&lt;0,-'Simulation Worksheet'!M4*'Aggregate Plan'!$B$15*1000,0)</f>
        <v>0</v>
      </c>
      <c r="G4" s="22">
        <f>IF('Simulation Worksheet'!C4*'Aggregate Plan'!$B$8&gt;'Simulation Worksheet'!C3*'Aggregate Plan'!$B$8,'Aggregate Plan'!$B$8*'Aggregate Plan'!$B$16*('Simulation Worksheet'!C4-'Simulation Worksheet'!C3),0)</f>
        <v>0</v>
      </c>
      <c r="H4" s="22">
        <f>IF('Simulation Worksheet'!C4*'Aggregate Plan'!$B$8&lt;'Simulation Worksheet'!C3*'Aggregate Plan'!$B$8,('Simulation Worksheet'!C3*'Aggregate Plan'!$B$8-'Simulation Worksheet'!C4*'Aggregate Plan'!$B$8)*'Aggregate Plan'!$B$17,0)</f>
        <v>0</v>
      </c>
      <c r="I4" s="22">
        <f aca="true" t="shared" si="0" ref="I4:I53">SUM(C4:H4)</f>
        <v>0</v>
      </c>
      <c r="J4" s="22">
        <f aca="true" t="shared" si="1" ref="J4:J53">J3+I4</f>
        <v>18000</v>
      </c>
    </row>
    <row r="5" spans="1:10" ht="12.75">
      <c r="A5" s="31"/>
      <c r="B5" s="21">
        <v>4</v>
      </c>
      <c r="C5" s="22">
        <f>IF('Simulation Worksheet'!J5&gt;0,'Simulation Worksheet'!C5*'Aggregate Plan'!$B$10*'Aggregate Plan'!$B$8*5*8,0)</f>
        <v>0</v>
      </c>
      <c r="D5" s="22">
        <f>IF(C5&gt;0,'Simulation Worksheet'!D5*5*'Aggregate Plan'!$B$8*'Aggregate Plan'!$B$11*'Simulation Worksheet'!C5,0)</f>
        <v>0</v>
      </c>
      <c r="E5" s="22">
        <f>IF('Simulation Worksheet'!M5&gt;0,'Simulation Worksheet'!M5*'Aggregate Plan'!$B$14*1000/52,0)</f>
        <v>0</v>
      </c>
      <c r="F5" s="22">
        <f>IF('Simulation Worksheet'!M5&lt;0,-'Simulation Worksheet'!M5*'Aggregate Plan'!$B$15*1000,0)</f>
        <v>0</v>
      </c>
      <c r="G5" s="22">
        <f>IF('Simulation Worksheet'!C5*'Aggregate Plan'!$B$8&gt;'Simulation Worksheet'!C4*'Aggregate Plan'!$B$8,'Aggregate Plan'!$B$8*'Aggregate Plan'!$B$16*('Simulation Worksheet'!C5-'Simulation Worksheet'!C4),0)</f>
        <v>0</v>
      </c>
      <c r="H5" s="22">
        <f>IF('Simulation Worksheet'!C5*'Aggregate Plan'!$B$8&lt;'Simulation Worksheet'!C4*'Aggregate Plan'!$B$8,('Simulation Worksheet'!C4*'Aggregate Plan'!$B$8-'Simulation Worksheet'!C5*'Aggregate Plan'!$B$8)*'Aggregate Plan'!$B$17,0)</f>
        <v>0</v>
      </c>
      <c r="I5" s="22">
        <f t="shared" si="0"/>
        <v>0</v>
      </c>
      <c r="J5" s="22">
        <f t="shared" si="1"/>
        <v>18000</v>
      </c>
    </row>
    <row r="6" spans="1:10" ht="12.75">
      <c r="A6" s="31"/>
      <c r="B6" s="21">
        <v>5</v>
      </c>
      <c r="C6" s="22">
        <f>IF('Simulation Worksheet'!J6&gt;0,'Simulation Worksheet'!C6*'Aggregate Plan'!$B$10*'Aggregate Plan'!$B$8*5*8,0)</f>
        <v>0</v>
      </c>
      <c r="D6" s="22">
        <f>IF(C6&gt;0,'Simulation Worksheet'!D6*5*'Aggregate Plan'!$B$8*'Aggregate Plan'!$B$11*'Simulation Worksheet'!C6,0)</f>
        <v>0</v>
      </c>
      <c r="E6" s="22">
        <f>IF('Simulation Worksheet'!M6&gt;0,'Simulation Worksheet'!M6*'Aggregate Plan'!$B$14*1000/52,0)</f>
        <v>0</v>
      </c>
      <c r="F6" s="22">
        <f>IF('Simulation Worksheet'!M6&lt;0,-'Simulation Worksheet'!M6*'Aggregate Plan'!$B$15*1000,0)</f>
        <v>0</v>
      </c>
      <c r="G6" s="22">
        <f>IF('Simulation Worksheet'!C6*'Aggregate Plan'!$B$8&gt;'Simulation Worksheet'!C5*'Aggregate Plan'!$B$8,'Aggregate Plan'!$B$8*'Aggregate Plan'!$B$16*('Simulation Worksheet'!C6-'Simulation Worksheet'!C5),0)</f>
        <v>0</v>
      </c>
      <c r="H6" s="22">
        <f>IF('Simulation Worksheet'!C6*'Aggregate Plan'!$B$8&lt;'Simulation Worksheet'!C5*'Aggregate Plan'!$B$8,('Simulation Worksheet'!C5*'Aggregate Plan'!$B$8-'Simulation Worksheet'!C6*'Aggregate Plan'!$B$8)*'Aggregate Plan'!$B$17,0)</f>
        <v>0</v>
      </c>
      <c r="I6" s="22">
        <f t="shared" si="0"/>
        <v>0</v>
      </c>
      <c r="J6" s="22">
        <f t="shared" si="1"/>
        <v>18000</v>
      </c>
    </row>
    <row r="7" spans="1:10" ht="12.75">
      <c r="A7" s="31"/>
      <c r="B7" s="21">
        <v>6</v>
      </c>
      <c r="C7" s="22">
        <f>IF('Simulation Worksheet'!J7&gt;0,'Simulation Worksheet'!C7*'Aggregate Plan'!$B$10*'Aggregate Plan'!$B$8*5*8,0)</f>
        <v>0</v>
      </c>
      <c r="D7" s="22">
        <f>IF(C7&gt;0,'Simulation Worksheet'!D7*5*'Aggregate Plan'!$B$8*'Aggregate Plan'!$B$11*'Simulation Worksheet'!C7,0)</f>
        <v>0</v>
      </c>
      <c r="E7" s="22">
        <f>IF('Simulation Worksheet'!M7&gt;0,'Simulation Worksheet'!M7*'Aggregate Plan'!$B$14*1000/52,0)</f>
        <v>0</v>
      </c>
      <c r="F7" s="22">
        <f>IF('Simulation Worksheet'!M7&lt;0,-'Simulation Worksheet'!M7*'Aggregate Plan'!$B$15*1000,0)</f>
        <v>0</v>
      </c>
      <c r="G7" s="22">
        <f>IF('Simulation Worksheet'!C7*'Aggregate Plan'!$B$8&gt;'Simulation Worksheet'!C6*'Aggregate Plan'!$B$8,'Aggregate Plan'!$B$8*'Aggregate Plan'!$B$16*('Simulation Worksheet'!C7-'Simulation Worksheet'!C6),0)</f>
        <v>0</v>
      </c>
      <c r="H7" s="22">
        <f>IF('Simulation Worksheet'!C7*'Aggregate Plan'!$B$8&lt;'Simulation Worksheet'!C6*'Aggregate Plan'!$B$8,('Simulation Worksheet'!C6*'Aggregate Plan'!$B$8-'Simulation Worksheet'!C7*'Aggregate Plan'!$B$8)*'Aggregate Plan'!$B$17,0)</f>
        <v>0</v>
      </c>
      <c r="I7" s="22">
        <f t="shared" si="0"/>
        <v>0</v>
      </c>
      <c r="J7" s="22">
        <f t="shared" si="1"/>
        <v>18000</v>
      </c>
    </row>
    <row r="8" spans="1:10" ht="12.75">
      <c r="A8" s="31"/>
      <c r="B8" s="21">
        <v>7</v>
      </c>
      <c r="C8" s="22">
        <f>IF('Simulation Worksheet'!J8&gt;0,'Simulation Worksheet'!C8*'Aggregate Plan'!$B$10*'Aggregate Plan'!$B$8*5*8,0)</f>
        <v>0</v>
      </c>
      <c r="D8" s="22">
        <f>IF(C8&gt;0,'Simulation Worksheet'!D8*5*'Aggregate Plan'!$B$8*'Aggregate Plan'!$B$11*'Simulation Worksheet'!C8,0)</f>
        <v>0</v>
      </c>
      <c r="E8" s="22">
        <f>IF('Simulation Worksheet'!M8&gt;0,'Simulation Worksheet'!M8*'Aggregate Plan'!$B$14*1000/52,0)</f>
        <v>0</v>
      </c>
      <c r="F8" s="22">
        <f>IF('Simulation Worksheet'!M8&lt;0,-'Simulation Worksheet'!M8*'Aggregate Plan'!$B$15*1000,0)</f>
        <v>0</v>
      </c>
      <c r="G8" s="22">
        <f>IF('Simulation Worksheet'!C8*'Aggregate Plan'!$B$8&gt;'Simulation Worksheet'!C7*'Aggregate Plan'!$B$8,'Aggregate Plan'!$B$8*'Aggregate Plan'!$B$16*('Simulation Worksheet'!C8-'Simulation Worksheet'!C7),0)</f>
        <v>0</v>
      </c>
      <c r="H8" s="22">
        <f>IF('Simulation Worksheet'!C8*'Aggregate Plan'!$B$8&lt;'Simulation Worksheet'!C7*'Aggregate Plan'!$B$8,('Simulation Worksheet'!C7*'Aggregate Plan'!$B$8-'Simulation Worksheet'!C8*'Aggregate Plan'!$B$8)*'Aggregate Plan'!$B$17,0)</f>
        <v>0</v>
      </c>
      <c r="I8" s="22">
        <f t="shared" si="0"/>
        <v>0</v>
      </c>
      <c r="J8" s="22">
        <f t="shared" si="1"/>
        <v>18000</v>
      </c>
    </row>
    <row r="9" spans="1:10" ht="12.75">
      <c r="A9" s="31"/>
      <c r="B9" s="21">
        <v>8</v>
      </c>
      <c r="C9" s="22">
        <f>IF('Simulation Worksheet'!J9&gt;0,'Simulation Worksheet'!C9*'Aggregate Plan'!$B$10*'Aggregate Plan'!$B$8*5*8,0)</f>
        <v>0</v>
      </c>
      <c r="D9" s="22">
        <f>IF(C9&gt;0,'Simulation Worksheet'!D9*5*'Aggregate Plan'!$B$8*'Aggregate Plan'!$B$11*'Simulation Worksheet'!C9,0)</f>
        <v>0</v>
      </c>
      <c r="E9" s="22">
        <f>IF('Simulation Worksheet'!M9&gt;0,'Simulation Worksheet'!M9*'Aggregate Plan'!$B$14*1000/52,0)</f>
        <v>0</v>
      </c>
      <c r="F9" s="22">
        <f>IF('Simulation Worksheet'!M9&lt;0,-'Simulation Worksheet'!M9*'Aggregate Plan'!$B$15*1000,0)</f>
        <v>0</v>
      </c>
      <c r="G9" s="22">
        <f>IF('Simulation Worksheet'!C9*'Aggregate Plan'!$B$8&gt;'Simulation Worksheet'!C8*'Aggregate Plan'!$B$8,'Aggregate Plan'!$B$8*'Aggregate Plan'!$B$16*('Simulation Worksheet'!C9-'Simulation Worksheet'!C8),0)</f>
        <v>0</v>
      </c>
      <c r="H9" s="22">
        <f>IF('Simulation Worksheet'!C9*'Aggregate Plan'!$B$8&lt;'Simulation Worksheet'!C8*'Aggregate Plan'!$B$8,('Simulation Worksheet'!C8*'Aggregate Plan'!$B$8-'Simulation Worksheet'!C9*'Aggregate Plan'!$B$8)*'Aggregate Plan'!$B$17,0)</f>
        <v>0</v>
      </c>
      <c r="I9" s="22">
        <f t="shared" si="0"/>
        <v>0</v>
      </c>
      <c r="J9" s="22">
        <f t="shared" si="1"/>
        <v>18000</v>
      </c>
    </row>
    <row r="10" spans="1:10" ht="12.75">
      <c r="A10" s="31"/>
      <c r="B10" s="21">
        <v>9</v>
      </c>
      <c r="C10" s="22">
        <f>IF('Simulation Worksheet'!J10&gt;0,'Simulation Worksheet'!C10*'Aggregate Plan'!$B$10*'Aggregate Plan'!$B$8*5*8,0)</f>
        <v>0</v>
      </c>
      <c r="D10" s="22">
        <f>IF(C10&gt;0,'Simulation Worksheet'!D10*5*'Aggregate Plan'!$B$8*'Aggregate Plan'!$B$11*'Simulation Worksheet'!C10,0)</f>
        <v>0</v>
      </c>
      <c r="E10" s="22">
        <f>IF('Simulation Worksheet'!M10&gt;0,'Simulation Worksheet'!M10*'Aggregate Plan'!$B$14*1000/52,0)</f>
        <v>0</v>
      </c>
      <c r="F10" s="22">
        <f>IF('Simulation Worksheet'!M10&lt;0,-'Simulation Worksheet'!M10*'Aggregate Plan'!$B$15*1000,0)</f>
        <v>0</v>
      </c>
      <c r="G10" s="22">
        <f>IF('Simulation Worksheet'!C10*'Aggregate Plan'!$B$8&gt;'Simulation Worksheet'!C9*'Aggregate Plan'!$B$8,'Aggregate Plan'!$B$8*'Aggregate Plan'!$B$16*('Simulation Worksheet'!C10-'Simulation Worksheet'!C9),0)</f>
        <v>0</v>
      </c>
      <c r="H10" s="22">
        <f>IF('Simulation Worksheet'!C10*'Aggregate Plan'!$B$8&lt;'Simulation Worksheet'!C9*'Aggregate Plan'!$B$8,('Simulation Worksheet'!C9*'Aggregate Plan'!$B$8-'Simulation Worksheet'!C10*'Aggregate Plan'!$B$8)*'Aggregate Plan'!$B$17,0)</f>
        <v>0</v>
      </c>
      <c r="I10" s="22">
        <f t="shared" si="0"/>
        <v>0</v>
      </c>
      <c r="J10" s="22">
        <f t="shared" si="1"/>
        <v>18000</v>
      </c>
    </row>
    <row r="11" spans="1:10" ht="12.75">
      <c r="A11" s="31"/>
      <c r="B11" s="21">
        <v>10</v>
      </c>
      <c r="C11" s="22">
        <f>IF('Simulation Worksheet'!J11&gt;0,'Simulation Worksheet'!C11*'Aggregate Plan'!$B$10*'Aggregate Plan'!$B$8*5*8,0)</f>
        <v>0</v>
      </c>
      <c r="D11" s="22">
        <f>IF(C11&gt;0,'Simulation Worksheet'!D11*5*'Aggregate Plan'!$B$8*'Aggregate Plan'!$B$11*'Simulation Worksheet'!C11,0)</f>
        <v>0</v>
      </c>
      <c r="E11" s="22">
        <f>IF('Simulation Worksheet'!M11&gt;0,'Simulation Worksheet'!M11*'Aggregate Plan'!$B$14*1000/52,0)</f>
        <v>0</v>
      </c>
      <c r="F11" s="22">
        <f>IF('Simulation Worksheet'!M11&lt;0,-'Simulation Worksheet'!M11*'Aggregate Plan'!$B$15*1000,0)</f>
        <v>0</v>
      </c>
      <c r="G11" s="22">
        <f>IF('Simulation Worksheet'!C11*'Aggregate Plan'!$B$8&gt;'Simulation Worksheet'!C10*'Aggregate Plan'!$B$8,'Aggregate Plan'!$B$8*'Aggregate Plan'!$B$16*('Simulation Worksheet'!C11-'Simulation Worksheet'!C10),0)</f>
        <v>0</v>
      </c>
      <c r="H11" s="22">
        <f>IF('Simulation Worksheet'!C11*'Aggregate Plan'!$B$8&lt;'Simulation Worksheet'!C10*'Aggregate Plan'!$B$8,('Simulation Worksheet'!C10*'Aggregate Plan'!$B$8-'Simulation Worksheet'!C11*'Aggregate Plan'!$B$8)*'Aggregate Plan'!$B$17,0)</f>
        <v>0</v>
      </c>
      <c r="I11" s="22">
        <f t="shared" si="0"/>
        <v>0</v>
      </c>
      <c r="J11" s="22">
        <f t="shared" si="1"/>
        <v>18000</v>
      </c>
    </row>
    <row r="12" spans="1:10" ht="12.75">
      <c r="A12" s="31"/>
      <c r="B12" s="21">
        <v>11</v>
      </c>
      <c r="C12" s="22">
        <f>IF('Simulation Worksheet'!J12&gt;0,'Simulation Worksheet'!C12*'Aggregate Plan'!$B$10*'Aggregate Plan'!$B$8*5*8,0)</f>
        <v>0</v>
      </c>
      <c r="D12" s="22">
        <f>IF(C12&gt;0,'Simulation Worksheet'!D12*5*'Aggregate Plan'!$B$8*'Aggregate Plan'!$B$11*'Simulation Worksheet'!C12,0)</f>
        <v>0</v>
      </c>
      <c r="E12" s="22">
        <f>IF('Simulation Worksheet'!M12&gt;0,'Simulation Worksheet'!M12*'Aggregate Plan'!$B$14*1000/52,0)</f>
        <v>0</v>
      </c>
      <c r="F12" s="22">
        <f>IF('Simulation Worksheet'!M12&lt;0,-'Simulation Worksheet'!M12*'Aggregate Plan'!$B$15*1000,0)</f>
        <v>0</v>
      </c>
      <c r="G12" s="22">
        <f>IF('Simulation Worksheet'!C12*'Aggregate Plan'!$B$8&gt;'Simulation Worksheet'!C11*'Aggregate Plan'!$B$8,'Aggregate Plan'!$B$8*'Aggregate Plan'!$B$16*('Simulation Worksheet'!C12-'Simulation Worksheet'!C11),0)</f>
        <v>0</v>
      </c>
      <c r="H12" s="22">
        <f>IF('Simulation Worksheet'!C12*'Aggregate Plan'!$B$8&lt;'Simulation Worksheet'!C11*'Aggregate Plan'!$B$8,('Simulation Worksheet'!C11*'Aggregate Plan'!$B$8-'Simulation Worksheet'!C12*'Aggregate Plan'!$B$8)*'Aggregate Plan'!$B$17,0)</f>
        <v>0</v>
      </c>
      <c r="I12" s="22">
        <f t="shared" si="0"/>
        <v>0</v>
      </c>
      <c r="J12" s="22">
        <f t="shared" si="1"/>
        <v>18000</v>
      </c>
    </row>
    <row r="13" spans="1:11" ht="12.75">
      <c r="A13" s="31"/>
      <c r="B13" s="21">
        <v>12</v>
      </c>
      <c r="C13" s="22">
        <f>IF('Simulation Worksheet'!J13&gt;0,'Simulation Worksheet'!C13*'Aggregate Plan'!$B$10*'Aggregate Plan'!$B$8*5*8,0)</f>
        <v>0</v>
      </c>
      <c r="D13" s="22">
        <f>IF(C13&gt;0,'Simulation Worksheet'!D13*5*'Aggregate Plan'!$B$8*'Aggregate Plan'!$B$11*'Simulation Worksheet'!C13,0)</f>
        <v>0</v>
      </c>
      <c r="E13" s="22">
        <f>IF('Simulation Worksheet'!M13&gt;0,'Simulation Worksheet'!M13*'Aggregate Plan'!$B$14*1000/52,0)</f>
        <v>0</v>
      </c>
      <c r="F13" s="22">
        <f>IF('Simulation Worksheet'!M13&lt;0,-'Simulation Worksheet'!M13*'Aggregate Plan'!$B$15*1000,0)</f>
        <v>0</v>
      </c>
      <c r="G13" s="22">
        <f>IF('Simulation Worksheet'!C13*'Aggregate Plan'!$B$8&gt;'Simulation Worksheet'!C12*'Aggregate Plan'!$B$8,'Aggregate Plan'!$B$8*'Aggregate Plan'!$B$16*('Simulation Worksheet'!C13-'Simulation Worksheet'!C12),0)</f>
        <v>0</v>
      </c>
      <c r="H13" s="22">
        <f>IF('Simulation Worksheet'!C13*'Aggregate Plan'!$B$8&lt;'Simulation Worksheet'!C12*'Aggregate Plan'!$B$8,('Simulation Worksheet'!C12*'Aggregate Plan'!$B$8-'Simulation Worksheet'!C13*'Aggregate Plan'!$B$8)*'Aggregate Plan'!$B$17,0)</f>
        <v>0</v>
      </c>
      <c r="I13" s="22">
        <f t="shared" si="0"/>
        <v>0</v>
      </c>
      <c r="J13" s="22">
        <f t="shared" si="1"/>
        <v>18000</v>
      </c>
      <c r="K13" s="15"/>
    </row>
    <row r="14" spans="1:11" ht="12.75">
      <c r="A14" s="31"/>
      <c r="B14" s="21">
        <v>13</v>
      </c>
      <c r="C14" s="22">
        <f>IF('Simulation Worksheet'!J14&gt;0,'Simulation Worksheet'!C14*'Aggregate Plan'!$B$10*'Aggregate Plan'!$B$8*5*8,0)</f>
        <v>0</v>
      </c>
      <c r="D14" s="22">
        <f>IF(C14&gt;0,'Simulation Worksheet'!D14*5*'Aggregate Plan'!$B$8*'Aggregate Plan'!$B$11*'Simulation Worksheet'!C14,0)</f>
        <v>0</v>
      </c>
      <c r="E14" s="22">
        <f>IF('Simulation Worksheet'!M14&gt;0,'Simulation Worksheet'!M14*'Aggregate Plan'!$B$14*1000/52,0)</f>
        <v>0</v>
      </c>
      <c r="F14" s="22">
        <f>IF('Simulation Worksheet'!M14&lt;0,-'Simulation Worksheet'!M14*'Aggregate Plan'!$B$15*1000,0)</f>
        <v>0</v>
      </c>
      <c r="G14" s="22">
        <f>IF('Simulation Worksheet'!C14*'Aggregate Plan'!$B$8&gt;'Simulation Worksheet'!C13*'Aggregate Plan'!$B$8,'Aggregate Plan'!$B$8*'Aggregate Plan'!$B$16*('Simulation Worksheet'!C14-'Simulation Worksheet'!C13),0)</f>
        <v>0</v>
      </c>
      <c r="H14" s="22">
        <f>IF('Simulation Worksheet'!C14*'Aggregate Plan'!$B$8&lt;'Simulation Worksheet'!C13*'Aggregate Plan'!$B$8,('Simulation Worksheet'!C13*'Aggregate Plan'!$B$8-'Simulation Worksheet'!C14*'Aggregate Plan'!$B$8)*'Aggregate Plan'!$B$17,0)</f>
        <v>0</v>
      </c>
      <c r="I14" s="22">
        <f t="shared" si="0"/>
        <v>0</v>
      </c>
      <c r="J14" s="22">
        <f t="shared" si="1"/>
        <v>18000</v>
      </c>
      <c r="K14" s="15"/>
    </row>
    <row r="15" spans="1:11" ht="12.75">
      <c r="A15" s="31" t="s">
        <v>55</v>
      </c>
      <c r="B15" s="21">
        <v>14</v>
      </c>
      <c r="C15" s="22">
        <f>IF('Simulation Worksheet'!J15&gt;0,'Simulation Worksheet'!C15*'Aggregate Plan'!$B$10*'Aggregate Plan'!$B$8*5*8,0)</f>
        <v>0</v>
      </c>
      <c r="D15" s="22">
        <f>IF(C15&gt;0,'Simulation Worksheet'!D15*5*'Aggregate Plan'!$B$8*'Aggregate Plan'!$B$11*'Simulation Worksheet'!C15,0)</f>
        <v>0</v>
      </c>
      <c r="E15" s="22">
        <f>IF('Simulation Worksheet'!M15&gt;0,'Simulation Worksheet'!M15*'Aggregate Plan'!$B$14*1000/52,0)</f>
        <v>0</v>
      </c>
      <c r="F15" s="22">
        <f>IF('Simulation Worksheet'!M15&lt;0,-'Simulation Worksheet'!M15*'Aggregate Plan'!$B$15*1000,0)</f>
        <v>0</v>
      </c>
      <c r="G15" s="22">
        <f>IF('Simulation Worksheet'!C15*'Aggregate Plan'!$B$8&gt;'Simulation Worksheet'!C14*'Aggregate Plan'!$B$8,'Aggregate Plan'!$B$8*'Aggregate Plan'!$B$16*('Simulation Worksheet'!C15-'Simulation Worksheet'!C14),0)</f>
        <v>0</v>
      </c>
      <c r="H15" s="22">
        <f>IF('Simulation Worksheet'!C15*'Aggregate Plan'!$B$8&lt;'Simulation Worksheet'!C14*'Aggregate Plan'!$B$8,('Simulation Worksheet'!C14*'Aggregate Plan'!$B$8-'Simulation Worksheet'!C15*'Aggregate Plan'!$B$8)*'Aggregate Plan'!$B$17,0)</f>
        <v>0</v>
      </c>
      <c r="I15" s="22">
        <f t="shared" si="0"/>
        <v>0</v>
      </c>
      <c r="J15" s="22">
        <f t="shared" si="1"/>
        <v>18000</v>
      </c>
      <c r="K15" s="15"/>
    </row>
    <row r="16" spans="1:10" ht="12.75">
      <c r="A16" s="31"/>
      <c r="B16" s="21">
        <v>15</v>
      </c>
      <c r="C16" s="22">
        <f>IF('Simulation Worksheet'!J16&gt;0,'Simulation Worksheet'!C16*'Aggregate Plan'!$B$10*'Aggregate Plan'!$B$8*5*8,0)</f>
        <v>0</v>
      </c>
      <c r="D16" s="22">
        <f>IF(C16&gt;0,'Simulation Worksheet'!D16*5*'Aggregate Plan'!$B$8*'Aggregate Plan'!$B$11*'Simulation Worksheet'!C16,0)</f>
        <v>0</v>
      </c>
      <c r="E16" s="22">
        <f>IF('Simulation Worksheet'!M16&gt;0,'Simulation Worksheet'!M16*'Aggregate Plan'!$B$14*1000/52,0)</f>
        <v>0</v>
      </c>
      <c r="F16" s="22">
        <f>IF('Simulation Worksheet'!M16&lt;0,-'Simulation Worksheet'!M16*'Aggregate Plan'!$B$15*1000,0)</f>
        <v>0</v>
      </c>
      <c r="G16" s="22">
        <f>IF('Simulation Worksheet'!C16*'Aggregate Plan'!$B$8&gt;'Simulation Worksheet'!C15*'Aggregate Plan'!$B$8,'Aggregate Plan'!$B$8*'Aggregate Plan'!$B$16*('Simulation Worksheet'!C16-'Simulation Worksheet'!C15),0)</f>
        <v>0</v>
      </c>
      <c r="H16" s="22">
        <f>IF('Simulation Worksheet'!C16*'Aggregate Plan'!$B$8&lt;'Simulation Worksheet'!C15*'Aggregate Plan'!$B$8,('Simulation Worksheet'!C15*'Aggregate Plan'!$B$8-'Simulation Worksheet'!C16*'Aggregate Plan'!$B$8)*'Aggregate Plan'!$B$17,0)</f>
        <v>0</v>
      </c>
      <c r="I16" s="22">
        <f t="shared" si="0"/>
        <v>0</v>
      </c>
      <c r="J16" s="22">
        <f t="shared" si="1"/>
        <v>18000</v>
      </c>
    </row>
    <row r="17" spans="1:10" ht="12.75">
      <c r="A17" s="31"/>
      <c r="B17" s="21">
        <v>16</v>
      </c>
      <c r="C17" s="22">
        <f>IF('Simulation Worksheet'!J17&gt;0,'Simulation Worksheet'!C17*'Aggregate Plan'!$B$10*'Aggregate Plan'!$B$8*5*8,0)</f>
        <v>0</v>
      </c>
      <c r="D17" s="22">
        <f>IF(C17&gt;0,'Simulation Worksheet'!D17*5*'Aggregate Plan'!$B$8*'Aggregate Plan'!$B$11*'Simulation Worksheet'!C17,0)</f>
        <v>0</v>
      </c>
      <c r="E17" s="22">
        <f>IF('Simulation Worksheet'!M17&gt;0,'Simulation Worksheet'!M17*'Aggregate Plan'!$B$14*1000/52,0)</f>
        <v>0</v>
      </c>
      <c r="F17" s="22">
        <f>IF('Simulation Worksheet'!M17&lt;0,-'Simulation Worksheet'!M17*'Aggregate Plan'!$B$15*1000,0)</f>
        <v>0</v>
      </c>
      <c r="G17" s="22">
        <f>IF('Simulation Worksheet'!C17*'Aggregate Plan'!$B$8&gt;'Simulation Worksheet'!C16*'Aggregate Plan'!$B$8,'Aggregate Plan'!$B$8*'Aggregate Plan'!$B$16*('Simulation Worksheet'!C17-'Simulation Worksheet'!C16),0)</f>
        <v>0</v>
      </c>
      <c r="H17" s="22">
        <f>IF('Simulation Worksheet'!C17*'Aggregate Plan'!$B$8&lt;'Simulation Worksheet'!C16*'Aggregate Plan'!$B$8,('Simulation Worksheet'!C16*'Aggregate Plan'!$B$8-'Simulation Worksheet'!C17*'Aggregate Plan'!$B$8)*'Aggregate Plan'!$B$17,0)</f>
        <v>0</v>
      </c>
      <c r="I17" s="22">
        <f t="shared" si="0"/>
        <v>0</v>
      </c>
      <c r="J17" s="22">
        <f t="shared" si="1"/>
        <v>18000</v>
      </c>
    </row>
    <row r="18" spans="1:10" ht="12.75">
      <c r="A18" s="31"/>
      <c r="B18" s="21">
        <v>17</v>
      </c>
      <c r="C18" s="22">
        <f>IF('Simulation Worksheet'!J18&gt;0,'Simulation Worksheet'!C18*'Aggregate Plan'!$B$10*'Aggregate Plan'!$B$8*5*8,0)</f>
        <v>0</v>
      </c>
      <c r="D18" s="22">
        <f>IF(C18&gt;0,'Simulation Worksheet'!D18*5*'Aggregate Plan'!$B$8*'Aggregate Plan'!$B$11*'Simulation Worksheet'!C18,0)</f>
        <v>0</v>
      </c>
      <c r="E18" s="22">
        <f>IF('Simulation Worksheet'!M18&gt;0,'Simulation Worksheet'!M18*'Aggregate Plan'!$B$14*1000/52,0)</f>
        <v>0</v>
      </c>
      <c r="F18" s="22">
        <f>IF('Simulation Worksheet'!M18&lt;0,-'Simulation Worksheet'!M18*'Aggregate Plan'!$B$15*1000,0)</f>
        <v>0</v>
      </c>
      <c r="G18" s="22">
        <f>IF('Simulation Worksheet'!C18*'Aggregate Plan'!$B$8&gt;'Simulation Worksheet'!C17*'Aggregate Plan'!$B$8,'Aggregate Plan'!$B$8*'Aggregate Plan'!$B$16*('Simulation Worksheet'!C18-'Simulation Worksheet'!C17),0)</f>
        <v>0</v>
      </c>
      <c r="H18" s="22">
        <f>IF('Simulation Worksheet'!C18*'Aggregate Plan'!$B$8&lt;'Simulation Worksheet'!C17*'Aggregate Plan'!$B$8,('Simulation Worksheet'!C17*'Aggregate Plan'!$B$8-'Simulation Worksheet'!C18*'Aggregate Plan'!$B$8)*'Aggregate Plan'!$B$17,0)</f>
        <v>0</v>
      </c>
      <c r="I18" s="22">
        <f t="shared" si="0"/>
        <v>0</v>
      </c>
      <c r="J18" s="22">
        <f t="shared" si="1"/>
        <v>18000</v>
      </c>
    </row>
    <row r="19" spans="1:10" ht="12.75">
      <c r="A19" s="31"/>
      <c r="B19" s="21">
        <v>18</v>
      </c>
      <c r="C19" s="22">
        <f>IF('Simulation Worksheet'!J19&gt;0,'Simulation Worksheet'!C19*'Aggregate Plan'!$B$10*'Aggregate Plan'!$B$8*5*8,0)</f>
        <v>0</v>
      </c>
      <c r="D19" s="22">
        <f>IF(C19&gt;0,'Simulation Worksheet'!D19*5*'Aggregate Plan'!$B$8*'Aggregate Plan'!$B$11*'Simulation Worksheet'!C19,0)</f>
        <v>0</v>
      </c>
      <c r="E19" s="22">
        <f>IF('Simulation Worksheet'!M19&gt;0,'Simulation Worksheet'!M19*'Aggregate Plan'!$B$14*1000/52,0)</f>
        <v>0</v>
      </c>
      <c r="F19" s="22">
        <f>IF('Simulation Worksheet'!M19&lt;0,-'Simulation Worksheet'!M19*'Aggregate Plan'!$B$15*1000,0)</f>
        <v>0</v>
      </c>
      <c r="G19" s="22">
        <f>IF('Simulation Worksheet'!C19*'Aggregate Plan'!$B$8&gt;'Simulation Worksheet'!C18*'Aggregate Plan'!$B$8,'Aggregate Plan'!$B$8*'Aggregate Plan'!$B$16*('Simulation Worksheet'!C19-'Simulation Worksheet'!C18),0)</f>
        <v>0</v>
      </c>
      <c r="H19" s="22">
        <f>IF('Simulation Worksheet'!C19*'Aggregate Plan'!$B$8&lt;'Simulation Worksheet'!C18*'Aggregate Plan'!$B$8,('Simulation Worksheet'!C18*'Aggregate Plan'!$B$8-'Simulation Worksheet'!C19*'Aggregate Plan'!$B$8)*'Aggregate Plan'!$B$17,0)</f>
        <v>0</v>
      </c>
      <c r="I19" s="22">
        <f t="shared" si="0"/>
        <v>0</v>
      </c>
      <c r="J19" s="22">
        <f t="shared" si="1"/>
        <v>18000</v>
      </c>
    </row>
    <row r="20" spans="1:10" ht="12.75">
      <c r="A20" s="31"/>
      <c r="B20" s="21">
        <v>19</v>
      </c>
      <c r="C20" s="22">
        <f>IF('Simulation Worksheet'!J20&gt;0,'Simulation Worksheet'!C20*'Aggregate Plan'!$B$10*'Aggregate Plan'!$B$8*5*8,0)</f>
        <v>0</v>
      </c>
      <c r="D20" s="22">
        <f>IF(C20&gt;0,'Simulation Worksheet'!D20*5*'Aggregate Plan'!$B$8*'Aggregate Plan'!$B$11*'Simulation Worksheet'!C20,0)</f>
        <v>0</v>
      </c>
      <c r="E20" s="22">
        <f>IF('Simulation Worksheet'!M20&gt;0,'Simulation Worksheet'!M20*'Aggregate Plan'!$B$14*1000/52,0)</f>
        <v>0</v>
      </c>
      <c r="F20" s="22">
        <f>IF('Simulation Worksheet'!M20&lt;0,-'Simulation Worksheet'!M20*'Aggregate Plan'!$B$15*1000,0)</f>
        <v>0</v>
      </c>
      <c r="G20" s="22">
        <f>IF('Simulation Worksheet'!C20*'Aggregate Plan'!$B$8&gt;'Simulation Worksheet'!C19*'Aggregate Plan'!$B$8,'Aggregate Plan'!$B$8*'Aggregate Plan'!$B$16*('Simulation Worksheet'!C20-'Simulation Worksheet'!C19),0)</f>
        <v>0</v>
      </c>
      <c r="H20" s="22">
        <f>IF('Simulation Worksheet'!C20*'Aggregate Plan'!$B$8&lt;'Simulation Worksheet'!C19*'Aggregate Plan'!$B$8,('Simulation Worksheet'!C19*'Aggregate Plan'!$B$8-'Simulation Worksheet'!C20*'Aggregate Plan'!$B$8)*'Aggregate Plan'!$B$17,0)</f>
        <v>0</v>
      </c>
      <c r="I20" s="22">
        <f t="shared" si="0"/>
        <v>0</v>
      </c>
      <c r="J20" s="22">
        <f t="shared" si="1"/>
        <v>18000</v>
      </c>
    </row>
    <row r="21" spans="1:10" ht="12.75">
      <c r="A21" s="31"/>
      <c r="B21" s="21">
        <v>20</v>
      </c>
      <c r="C21" s="22">
        <f>IF('Simulation Worksheet'!J21&gt;0,'Simulation Worksheet'!C21*'Aggregate Plan'!$B$10*'Aggregate Plan'!$B$8*5*8,0)</f>
        <v>0</v>
      </c>
      <c r="D21" s="22">
        <f>IF(C21&gt;0,'Simulation Worksheet'!D21*5*'Aggregate Plan'!$B$8*'Aggregate Plan'!$B$11*'Simulation Worksheet'!C21,0)</f>
        <v>0</v>
      </c>
      <c r="E21" s="22">
        <f>IF('Simulation Worksheet'!M21&gt;0,'Simulation Worksheet'!M21*'Aggregate Plan'!$B$14*1000/52,0)</f>
        <v>0</v>
      </c>
      <c r="F21" s="22">
        <f>IF('Simulation Worksheet'!M21&lt;0,-'Simulation Worksheet'!M21*'Aggregate Plan'!$B$15*1000,0)</f>
        <v>0</v>
      </c>
      <c r="G21" s="22">
        <f>IF('Simulation Worksheet'!C21*'Aggregate Plan'!$B$8&gt;'Simulation Worksheet'!C20*'Aggregate Plan'!$B$8,'Aggregate Plan'!$B$8*'Aggregate Plan'!$B$16*('Simulation Worksheet'!C21-'Simulation Worksheet'!C20),0)</f>
        <v>0</v>
      </c>
      <c r="H21" s="22">
        <f>IF('Simulation Worksheet'!C21*'Aggregate Plan'!$B$8&lt;'Simulation Worksheet'!C20*'Aggregate Plan'!$B$8,('Simulation Worksheet'!C20*'Aggregate Plan'!$B$8-'Simulation Worksheet'!C21*'Aggregate Plan'!$B$8)*'Aggregate Plan'!$B$17,0)</f>
        <v>0</v>
      </c>
      <c r="I21" s="22">
        <f t="shared" si="0"/>
        <v>0</v>
      </c>
      <c r="J21" s="22">
        <f t="shared" si="1"/>
        <v>18000</v>
      </c>
    </row>
    <row r="22" spans="1:10" ht="12.75">
      <c r="A22" s="31"/>
      <c r="B22" s="21">
        <v>21</v>
      </c>
      <c r="C22" s="22">
        <f>IF('Simulation Worksheet'!J22&gt;0,'Simulation Worksheet'!C22*'Aggregate Plan'!$B$10*'Aggregate Plan'!$B$8*5*8,0)</f>
        <v>0</v>
      </c>
      <c r="D22" s="22">
        <f>IF(C22&gt;0,'Simulation Worksheet'!D22*5*'Aggregate Plan'!$B$8*'Aggregate Plan'!$B$11*'Simulation Worksheet'!C22,0)</f>
        <v>0</v>
      </c>
      <c r="E22" s="22">
        <f>IF('Simulation Worksheet'!M22&gt;0,'Simulation Worksheet'!M22*'Aggregate Plan'!$B$14*1000/52,0)</f>
        <v>0</v>
      </c>
      <c r="F22" s="22">
        <f>IF('Simulation Worksheet'!M22&lt;0,-'Simulation Worksheet'!M22*'Aggregate Plan'!$B$15*1000,0)</f>
        <v>0</v>
      </c>
      <c r="G22" s="22">
        <f>IF('Simulation Worksheet'!C22*'Aggregate Plan'!$B$8&gt;'Simulation Worksheet'!C21*'Aggregate Plan'!$B$8,'Aggregate Plan'!$B$8*'Aggregate Plan'!$B$16*('Simulation Worksheet'!C22-'Simulation Worksheet'!C21),0)</f>
        <v>0</v>
      </c>
      <c r="H22" s="22">
        <f>IF('Simulation Worksheet'!C22*'Aggregate Plan'!$B$8&lt;'Simulation Worksheet'!C21*'Aggregate Plan'!$B$8,('Simulation Worksheet'!C21*'Aggregate Plan'!$B$8-'Simulation Worksheet'!C22*'Aggregate Plan'!$B$8)*'Aggregate Plan'!$B$17,0)</f>
        <v>0</v>
      </c>
      <c r="I22" s="22">
        <f t="shared" si="0"/>
        <v>0</v>
      </c>
      <c r="J22" s="22">
        <f t="shared" si="1"/>
        <v>18000</v>
      </c>
    </row>
    <row r="23" spans="1:10" ht="12.75">
      <c r="A23" s="31"/>
      <c r="B23" s="21">
        <v>22</v>
      </c>
      <c r="C23" s="22">
        <f>IF('Simulation Worksheet'!J23&gt;0,'Simulation Worksheet'!C23*'Aggregate Plan'!$B$10*'Aggregate Plan'!$B$8*5*8,0)</f>
        <v>0</v>
      </c>
      <c r="D23" s="22">
        <f>IF(C23&gt;0,'Simulation Worksheet'!D23*5*'Aggregate Plan'!$B$8*'Aggregate Plan'!$B$11*'Simulation Worksheet'!C23,0)</f>
        <v>0</v>
      </c>
      <c r="E23" s="22">
        <f>IF('Simulation Worksheet'!M23&gt;0,'Simulation Worksheet'!M23*'Aggregate Plan'!$B$14*1000/52,0)</f>
        <v>0</v>
      </c>
      <c r="F23" s="22">
        <f>IF('Simulation Worksheet'!M23&lt;0,-'Simulation Worksheet'!M23*'Aggregate Plan'!$B$15*1000,0)</f>
        <v>0</v>
      </c>
      <c r="G23" s="22">
        <f>IF('Simulation Worksheet'!C23*'Aggregate Plan'!$B$8&gt;'Simulation Worksheet'!C22*'Aggregate Plan'!$B$8,'Aggregate Plan'!$B$8*'Aggregate Plan'!$B$16*('Simulation Worksheet'!C23-'Simulation Worksheet'!C22),0)</f>
        <v>0</v>
      </c>
      <c r="H23" s="22">
        <f>IF('Simulation Worksheet'!C23*'Aggregate Plan'!$B$8&lt;'Simulation Worksheet'!C22*'Aggregate Plan'!$B$8,('Simulation Worksheet'!C22*'Aggregate Plan'!$B$8-'Simulation Worksheet'!C23*'Aggregate Plan'!$B$8)*'Aggregate Plan'!$B$17,0)</f>
        <v>0</v>
      </c>
      <c r="I23" s="22">
        <f t="shared" si="0"/>
        <v>0</v>
      </c>
      <c r="J23" s="22">
        <f t="shared" si="1"/>
        <v>18000</v>
      </c>
    </row>
    <row r="24" spans="1:10" ht="12.75">
      <c r="A24" s="31"/>
      <c r="B24" s="21">
        <v>23</v>
      </c>
      <c r="C24" s="22">
        <f>IF('Simulation Worksheet'!J24&gt;0,'Simulation Worksheet'!C24*'Aggregate Plan'!$B$10*'Aggregate Plan'!$B$8*5*8,0)</f>
        <v>0</v>
      </c>
      <c r="D24" s="22">
        <f>IF(C24&gt;0,'Simulation Worksheet'!D24*5*'Aggregate Plan'!$B$8*'Aggregate Plan'!$B$11*'Simulation Worksheet'!C24,0)</f>
        <v>0</v>
      </c>
      <c r="E24" s="22">
        <f>IF('Simulation Worksheet'!M24&gt;0,'Simulation Worksheet'!M24*'Aggregate Plan'!$B$14*1000/52,0)</f>
        <v>0</v>
      </c>
      <c r="F24" s="22">
        <f>IF('Simulation Worksheet'!M24&lt;0,-'Simulation Worksheet'!M24*'Aggregate Plan'!$B$15*1000,0)</f>
        <v>0</v>
      </c>
      <c r="G24" s="22">
        <f>IF('Simulation Worksheet'!C24*'Aggregate Plan'!$B$8&gt;'Simulation Worksheet'!C23*'Aggregate Plan'!$B$8,'Aggregate Plan'!$B$8*'Aggregate Plan'!$B$16*('Simulation Worksheet'!C24-'Simulation Worksheet'!C23),0)</f>
        <v>0</v>
      </c>
      <c r="H24" s="22">
        <f>IF('Simulation Worksheet'!C24*'Aggregate Plan'!$B$8&lt;'Simulation Worksheet'!C23*'Aggregate Plan'!$B$8,('Simulation Worksheet'!C23*'Aggregate Plan'!$B$8-'Simulation Worksheet'!C24*'Aggregate Plan'!$B$8)*'Aggregate Plan'!$B$17,0)</f>
        <v>0</v>
      </c>
      <c r="I24" s="22">
        <f t="shared" si="0"/>
        <v>0</v>
      </c>
      <c r="J24" s="22">
        <f t="shared" si="1"/>
        <v>18000</v>
      </c>
    </row>
    <row r="25" spans="1:10" ht="12.75">
      <c r="A25" s="31"/>
      <c r="B25" s="21">
        <v>24</v>
      </c>
      <c r="C25" s="22">
        <f>IF('Simulation Worksheet'!J25&gt;0,'Simulation Worksheet'!C25*'Aggregate Plan'!$B$10*'Aggregate Plan'!$B$8*5*8,0)</f>
        <v>0</v>
      </c>
      <c r="D25" s="22">
        <f>IF(C25&gt;0,'Simulation Worksheet'!D25*5*'Aggregate Plan'!$B$8*'Aggregate Plan'!$B$11*'Simulation Worksheet'!C25,0)</f>
        <v>0</v>
      </c>
      <c r="E25" s="22">
        <f>IF('Simulation Worksheet'!M25&gt;0,'Simulation Worksheet'!M25*'Aggregate Plan'!$B$14*1000/52,0)</f>
        <v>0</v>
      </c>
      <c r="F25" s="22">
        <f>IF('Simulation Worksheet'!M25&lt;0,-'Simulation Worksheet'!M25*'Aggregate Plan'!$B$15*1000,0)</f>
        <v>0</v>
      </c>
      <c r="G25" s="22">
        <f>IF('Simulation Worksheet'!C25*'Aggregate Plan'!$B$8&gt;'Simulation Worksheet'!C24*'Aggregate Plan'!$B$8,'Aggregate Plan'!$B$8*'Aggregate Plan'!$B$16*('Simulation Worksheet'!C25-'Simulation Worksheet'!C24),0)</f>
        <v>0</v>
      </c>
      <c r="H25" s="22">
        <f>IF('Simulation Worksheet'!C25*'Aggregate Plan'!$B$8&lt;'Simulation Worksheet'!C24*'Aggregate Plan'!$B$8,('Simulation Worksheet'!C24*'Aggregate Plan'!$B$8-'Simulation Worksheet'!C25*'Aggregate Plan'!$B$8)*'Aggregate Plan'!$B$17,0)</f>
        <v>0</v>
      </c>
      <c r="I25" s="22">
        <f t="shared" si="0"/>
        <v>0</v>
      </c>
      <c r="J25" s="22">
        <f t="shared" si="1"/>
        <v>18000</v>
      </c>
    </row>
    <row r="26" spans="1:10" ht="12.75">
      <c r="A26" s="31"/>
      <c r="B26" s="21">
        <v>25</v>
      </c>
      <c r="C26" s="22">
        <f>IF('Simulation Worksheet'!J26&gt;0,'Simulation Worksheet'!C26*'Aggregate Plan'!$B$10*'Aggregate Plan'!$B$8*5*8,0)</f>
        <v>0</v>
      </c>
      <c r="D26" s="22">
        <f>IF(C26&gt;0,'Simulation Worksheet'!D26*5*'Aggregate Plan'!$B$8*'Aggregate Plan'!$B$11*'Simulation Worksheet'!C26,0)</f>
        <v>0</v>
      </c>
      <c r="E26" s="22">
        <f>IF('Simulation Worksheet'!M26&gt;0,'Simulation Worksheet'!M26*'Aggregate Plan'!$B$14*1000/52,0)</f>
        <v>0</v>
      </c>
      <c r="F26" s="22">
        <f>IF('Simulation Worksheet'!M26&lt;0,-'Simulation Worksheet'!M26*'Aggregate Plan'!$B$15*1000,0)</f>
        <v>0</v>
      </c>
      <c r="G26" s="22">
        <f>IF('Simulation Worksheet'!C26*'Aggregate Plan'!$B$8&gt;'Simulation Worksheet'!C25*'Aggregate Plan'!$B$8,'Aggregate Plan'!$B$8*'Aggregate Plan'!$B$16*('Simulation Worksheet'!C26-'Simulation Worksheet'!C25),0)</f>
        <v>0</v>
      </c>
      <c r="H26" s="22">
        <f>IF('Simulation Worksheet'!C26*'Aggregate Plan'!$B$8&lt;'Simulation Worksheet'!C25*'Aggregate Plan'!$B$8,('Simulation Worksheet'!C25*'Aggregate Plan'!$B$8-'Simulation Worksheet'!C26*'Aggregate Plan'!$B$8)*'Aggregate Plan'!$B$17,0)</f>
        <v>0</v>
      </c>
      <c r="I26" s="22">
        <f t="shared" si="0"/>
        <v>0</v>
      </c>
      <c r="J26" s="22">
        <f t="shared" si="1"/>
        <v>18000</v>
      </c>
    </row>
    <row r="27" spans="1:10" ht="12.75">
      <c r="A27" s="31"/>
      <c r="B27" s="21">
        <v>26</v>
      </c>
      <c r="C27" s="22">
        <f>IF('Simulation Worksheet'!J27&gt;0,'Simulation Worksheet'!C27*'Aggregate Plan'!$B$10*'Aggregate Plan'!$B$8*5*8,0)</f>
        <v>0</v>
      </c>
      <c r="D27" s="22">
        <f>IF(C27&gt;0,'Simulation Worksheet'!D27*5*'Aggregate Plan'!$B$8*'Aggregate Plan'!$B$11*'Simulation Worksheet'!C27,0)</f>
        <v>0</v>
      </c>
      <c r="E27" s="22">
        <f>IF('Simulation Worksheet'!M27&gt;0,'Simulation Worksheet'!M27*'Aggregate Plan'!$B$14*1000/52,0)</f>
        <v>0</v>
      </c>
      <c r="F27" s="22">
        <f>IF('Simulation Worksheet'!M27&lt;0,-'Simulation Worksheet'!M27*'Aggregate Plan'!$B$15*1000,0)</f>
        <v>0</v>
      </c>
      <c r="G27" s="22">
        <f>IF('Simulation Worksheet'!C27*'Aggregate Plan'!$B$8&gt;'Simulation Worksheet'!C26*'Aggregate Plan'!$B$8,'Aggregate Plan'!$B$8*'Aggregate Plan'!$B$16*('Simulation Worksheet'!C27-'Simulation Worksheet'!C26),0)</f>
        <v>0</v>
      </c>
      <c r="H27" s="22">
        <f>IF('Simulation Worksheet'!C27*'Aggregate Plan'!$B$8&lt;'Simulation Worksheet'!C26*'Aggregate Plan'!$B$8,('Simulation Worksheet'!C26*'Aggregate Plan'!$B$8-'Simulation Worksheet'!C27*'Aggregate Plan'!$B$8)*'Aggregate Plan'!$B$17,0)</f>
        <v>0</v>
      </c>
      <c r="I27" s="22">
        <f t="shared" si="0"/>
        <v>0</v>
      </c>
      <c r="J27" s="22">
        <f t="shared" si="1"/>
        <v>18000</v>
      </c>
    </row>
    <row r="28" spans="1:10" ht="12.75">
      <c r="A28" s="31" t="s">
        <v>56</v>
      </c>
      <c r="B28" s="21">
        <v>27</v>
      </c>
      <c r="C28" s="22">
        <f>IF('Simulation Worksheet'!J28&gt;0,'Simulation Worksheet'!C28*'Aggregate Plan'!$B$10*'Aggregate Plan'!$B$8*5*8,0)</f>
        <v>0</v>
      </c>
      <c r="D28" s="22">
        <f>IF(C28&gt;0,'Simulation Worksheet'!D28*5*'Aggregate Plan'!$B$8*'Aggregate Plan'!$B$11*'Simulation Worksheet'!C28,0)</f>
        <v>0</v>
      </c>
      <c r="E28" s="22">
        <f>IF('Simulation Worksheet'!M28&gt;0,'Simulation Worksheet'!M28*'Aggregate Plan'!$B$14*1000/52,0)</f>
        <v>0</v>
      </c>
      <c r="F28" s="22">
        <f>IF('Simulation Worksheet'!M28&lt;0,-'Simulation Worksheet'!M28*'Aggregate Plan'!$B$15*1000,0)</f>
        <v>0</v>
      </c>
      <c r="G28" s="22">
        <f>IF('Simulation Worksheet'!C28*'Aggregate Plan'!$B$8&gt;'Simulation Worksheet'!C27*'Aggregate Plan'!$B$8,'Aggregate Plan'!$B$8*'Aggregate Plan'!$B$16*('Simulation Worksheet'!C28-'Simulation Worksheet'!C27),0)</f>
        <v>30000</v>
      </c>
      <c r="H28" s="22">
        <f>IF('Simulation Worksheet'!C28*'Aggregate Plan'!$B$8&lt;'Simulation Worksheet'!C27*'Aggregate Plan'!$B$8,('Simulation Worksheet'!C27*'Aggregate Plan'!$B$8-'Simulation Worksheet'!C28*'Aggregate Plan'!$B$8)*'Aggregate Plan'!$B$17,0)</f>
        <v>0</v>
      </c>
      <c r="I28" s="22">
        <f t="shared" si="0"/>
        <v>30000</v>
      </c>
      <c r="J28" s="22">
        <f t="shared" si="1"/>
        <v>48000</v>
      </c>
    </row>
    <row r="29" spans="1:10" ht="12.75">
      <c r="A29" s="31"/>
      <c r="B29" s="21">
        <v>28</v>
      </c>
      <c r="C29" s="22">
        <f>IF('Simulation Worksheet'!J29&gt;0,'Simulation Worksheet'!C29*'Aggregate Plan'!$B$10*'Aggregate Plan'!$B$8*5*8,0)</f>
        <v>0</v>
      </c>
      <c r="D29" s="22">
        <f>IF(C29&gt;0,'Simulation Worksheet'!D29*5*'Aggregate Plan'!$B$8*'Aggregate Plan'!$B$11*'Simulation Worksheet'!C29,0)</f>
        <v>0</v>
      </c>
      <c r="E29" s="22">
        <f>IF('Simulation Worksheet'!M29&gt;0,'Simulation Worksheet'!M29*'Aggregate Plan'!$B$14*1000/52,0)</f>
        <v>0</v>
      </c>
      <c r="F29" s="22">
        <f>IF('Simulation Worksheet'!M29&lt;0,-'Simulation Worksheet'!M29*'Aggregate Plan'!$B$15*1000,0)</f>
        <v>0</v>
      </c>
      <c r="G29" s="22">
        <f>IF('Simulation Worksheet'!C29*'Aggregate Plan'!$B$8&gt;'Simulation Worksheet'!C28*'Aggregate Plan'!$B$8,'Aggregate Plan'!$B$8*'Aggregate Plan'!$B$16*('Simulation Worksheet'!C29-'Simulation Worksheet'!C28),0)</f>
        <v>0</v>
      </c>
      <c r="H29" s="22">
        <f>IF('Simulation Worksheet'!C29*'Aggregate Plan'!$B$8&lt;'Simulation Worksheet'!C28*'Aggregate Plan'!$B$8,('Simulation Worksheet'!C28*'Aggregate Plan'!$B$8-'Simulation Worksheet'!C29*'Aggregate Plan'!$B$8)*'Aggregate Plan'!$B$17,0)</f>
        <v>0</v>
      </c>
      <c r="I29" s="22">
        <f t="shared" si="0"/>
        <v>0</v>
      </c>
      <c r="J29" s="22">
        <f t="shared" si="1"/>
        <v>48000</v>
      </c>
    </row>
    <row r="30" spans="1:10" ht="12.75">
      <c r="A30" s="31"/>
      <c r="B30" s="21">
        <v>29</v>
      </c>
      <c r="C30" s="22">
        <f>IF('Simulation Worksheet'!J30&gt;0,'Simulation Worksheet'!C30*'Aggregate Plan'!$B$10*'Aggregate Plan'!$B$8*5*8,0)</f>
        <v>0</v>
      </c>
      <c r="D30" s="22">
        <f>IF(C30&gt;0,'Simulation Worksheet'!D30*5*'Aggregate Plan'!$B$8*'Aggregate Plan'!$B$11*'Simulation Worksheet'!C30,0)</f>
        <v>0</v>
      </c>
      <c r="E30" s="22">
        <f>IF('Simulation Worksheet'!M30&gt;0,'Simulation Worksheet'!M30*'Aggregate Plan'!$B$14*1000/52,0)</f>
        <v>0</v>
      </c>
      <c r="F30" s="22">
        <f>IF('Simulation Worksheet'!M30&lt;0,-'Simulation Worksheet'!M30*'Aggregate Plan'!$B$15*1000,0)</f>
        <v>0</v>
      </c>
      <c r="G30" s="22">
        <f>IF('Simulation Worksheet'!C30*'Aggregate Plan'!$B$8&gt;'Simulation Worksheet'!C29*'Aggregate Plan'!$B$8,'Aggregate Plan'!$B$8*'Aggregate Plan'!$B$16*('Simulation Worksheet'!C30-'Simulation Worksheet'!C29),0)</f>
        <v>0</v>
      </c>
      <c r="H30" s="22">
        <f>IF('Simulation Worksheet'!C30*'Aggregate Plan'!$B$8&lt;'Simulation Worksheet'!C29*'Aggregate Plan'!$B$8,('Simulation Worksheet'!C29*'Aggregate Plan'!$B$8-'Simulation Worksheet'!C30*'Aggregate Plan'!$B$8)*'Aggregate Plan'!$B$17,0)</f>
        <v>0</v>
      </c>
      <c r="I30" s="22">
        <f t="shared" si="0"/>
        <v>0</v>
      </c>
      <c r="J30" s="22">
        <f t="shared" si="1"/>
        <v>48000</v>
      </c>
    </row>
    <row r="31" spans="1:10" ht="12.75">
      <c r="A31" s="31"/>
      <c r="B31" s="21">
        <v>30</v>
      </c>
      <c r="C31" s="22">
        <f>IF('Simulation Worksheet'!J31&gt;0,'Simulation Worksheet'!C31*'Aggregate Plan'!$B$10*'Aggregate Plan'!$B$8*5*8,0)</f>
        <v>0</v>
      </c>
      <c r="D31" s="22">
        <f>IF(C31&gt;0,'Simulation Worksheet'!D31*5*'Aggregate Plan'!$B$8*'Aggregate Plan'!$B$11*'Simulation Worksheet'!C31,0)</f>
        <v>0</v>
      </c>
      <c r="E31" s="22">
        <f>IF('Simulation Worksheet'!M31&gt;0,'Simulation Worksheet'!M31*'Aggregate Plan'!$B$14*1000/52,0)</f>
        <v>0</v>
      </c>
      <c r="F31" s="22">
        <f>IF('Simulation Worksheet'!M31&lt;0,-'Simulation Worksheet'!M31*'Aggregate Plan'!$B$15*1000,0)</f>
        <v>0</v>
      </c>
      <c r="G31" s="22">
        <f>IF('Simulation Worksheet'!C31*'Aggregate Plan'!$B$8&gt;'Simulation Worksheet'!C30*'Aggregate Plan'!$B$8,'Aggregate Plan'!$B$8*'Aggregate Plan'!$B$16*('Simulation Worksheet'!C31-'Simulation Worksheet'!C30),0)</f>
        <v>0</v>
      </c>
      <c r="H31" s="22">
        <f>IF('Simulation Worksheet'!C31*'Aggregate Plan'!$B$8&lt;'Simulation Worksheet'!C30*'Aggregate Plan'!$B$8,('Simulation Worksheet'!C30*'Aggregate Plan'!$B$8-'Simulation Worksheet'!C31*'Aggregate Plan'!$B$8)*'Aggregate Plan'!$B$17,0)</f>
        <v>0</v>
      </c>
      <c r="I31" s="22">
        <f t="shared" si="0"/>
        <v>0</v>
      </c>
      <c r="J31" s="22">
        <f t="shared" si="1"/>
        <v>48000</v>
      </c>
    </row>
    <row r="32" spans="1:10" ht="12.75">
      <c r="A32" s="31"/>
      <c r="B32" s="21">
        <v>31</v>
      </c>
      <c r="C32" s="22">
        <f>IF('Simulation Worksheet'!J32&gt;0,'Simulation Worksheet'!C32*'Aggregate Plan'!$B$10*'Aggregate Plan'!$B$8*5*8,0)</f>
        <v>0</v>
      </c>
      <c r="D32" s="22">
        <f>IF(C32&gt;0,'Simulation Worksheet'!D32*5*'Aggregate Plan'!$B$8*'Aggregate Plan'!$B$11*'Simulation Worksheet'!C32,0)</f>
        <v>0</v>
      </c>
      <c r="E32" s="22">
        <f>IF('Simulation Worksheet'!M32&gt;0,'Simulation Worksheet'!M32*'Aggregate Plan'!$B$14*1000/52,0)</f>
        <v>0</v>
      </c>
      <c r="F32" s="22">
        <f>IF('Simulation Worksheet'!M32&lt;0,-'Simulation Worksheet'!M32*'Aggregate Plan'!$B$15*1000,0)</f>
        <v>0</v>
      </c>
      <c r="G32" s="22">
        <f>IF('Simulation Worksheet'!C32*'Aggregate Plan'!$B$8&gt;'Simulation Worksheet'!C31*'Aggregate Plan'!$B$8,'Aggregate Plan'!$B$8*'Aggregate Plan'!$B$16*('Simulation Worksheet'!C32-'Simulation Worksheet'!C31),0)</f>
        <v>0</v>
      </c>
      <c r="H32" s="22">
        <f>IF('Simulation Worksheet'!C32*'Aggregate Plan'!$B$8&lt;'Simulation Worksheet'!C31*'Aggregate Plan'!$B$8,('Simulation Worksheet'!C31*'Aggregate Plan'!$B$8-'Simulation Worksheet'!C32*'Aggregate Plan'!$B$8)*'Aggregate Plan'!$B$17,0)</f>
        <v>0</v>
      </c>
      <c r="I32" s="22">
        <f t="shared" si="0"/>
        <v>0</v>
      </c>
      <c r="J32" s="22">
        <f t="shared" si="1"/>
        <v>48000</v>
      </c>
    </row>
    <row r="33" spans="1:10" ht="12.75">
      <c r="A33" s="31"/>
      <c r="B33" s="21">
        <v>32</v>
      </c>
      <c r="C33" s="22">
        <f>IF('Simulation Worksheet'!J33&gt;0,'Simulation Worksheet'!C33*'Aggregate Plan'!$B$10*'Aggregate Plan'!$B$8*5*8,0)</f>
        <v>0</v>
      </c>
      <c r="D33" s="22">
        <f>IF(C33&gt;0,'Simulation Worksheet'!D33*5*'Aggregate Plan'!$B$8*'Aggregate Plan'!$B$11*'Simulation Worksheet'!C33,0)</f>
        <v>0</v>
      </c>
      <c r="E33" s="22">
        <f>IF('Simulation Worksheet'!M33&gt;0,'Simulation Worksheet'!M33*'Aggregate Plan'!$B$14*1000/52,0)</f>
        <v>0</v>
      </c>
      <c r="F33" s="22">
        <f>IF('Simulation Worksheet'!M33&lt;0,-'Simulation Worksheet'!M33*'Aggregate Plan'!$B$15*1000,0)</f>
        <v>0</v>
      </c>
      <c r="G33" s="22">
        <f>IF('Simulation Worksheet'!C33*'Aggregate Plan'!$B$8&gt;'Simulation Worksheet'!C32*'Aggregate Plan'!$B$8,'Aggregate Plan'!$B$8*'Aggregate Plan'!$B$16*('Simulation Worksheet'!C33-'Simulation Worksheet'!C32),0)</f>
        <v>0</v>
      </c>
      <c r="H33" s="22">
        <f>IF('Simulation Worksheet'!C33*'Aggregate Plan'!$B$8&lt;'Simulation Worksheet'!C32*'Aggregate Plan'!$B$8,('Simulation Worksheet'!C32*'Aggregate Plan'!$B$8-'Simulation Worksheet'!C33*'Aggregate Plan'!$B$8)*'Aggregate Plan'!$B$17,0)</f>
        <v>0</v>
      </c>
      <c r="I33" s="22">
        <f t="shared" si="0"/>
        <v>0</v>
      </c>
      <c r="J33" s="22">
        <f t="shared" si="1"/>
        <v>48000</v>
      </c>
    </row>
    <row r="34" spans="1:10" ht="12.75">
      <c r="A34" s="31"/>
      <c r="B34" s="21">
        <v>33</v>
      </c>
      <c r="C34" s="22">
        <f>IF('Simulation Worksheet'!J34&gt;0,'Simulation Worksheet'!C34*'Aggregate Plan'!$B$10*'Aggregate Plan'!$B$8*5*8,0)</f>
        <v>0</v>
      </c>
      <c r="D34" s="22">
        <f>IF(C34&gt;0,'Simulation Worksheet'!D34*5*'Aggregate Plan'!$B$8*'Aggregate Plan'!$B$11*'Simulation Worksheet'!C34,0)</f>
        <v>0</v>
      </c>
      <c r="E34" s="22">
        <f>IF('Simulation Worksheet'!M34&gt;0,'Simulation Worksheet'!M34*'Aggregate Plan'!$B$14*1000/52,0)</f>
        <v>0</v>
      </c>
      <c r="F34" s="22">
        <f>IF('Simulation Worksheet'!M34&lt;0,-'Simulation Worksheet'!M34*'Aggregate Plan'!$B$15*1000,0)</f>
        <v>0</v>
      </c>
      <c r="G34" s="22">
        <f>IF('Simulation Worksheet'!C34*'Aggregate Plan'!$B$8&gt;'Simulation Worksheet'!C33*'Aggregate Plan'!$B$8,'Aggregate Plan'!$B$8*'Aggregate Plan'!$B$16*('Simulation Worksheet'!C34-'Simulation Worksheet'!C33),0)</f>
        <v>0</v>
      </c>
      <c r="H34" s="22">
        <f>IF('Simulation Worksheet'!C34*'Aggregate Plan'!$B$8&lt;'Simulation Worksheet'!C33*'Aggregate Plan'!$B$8,('Simulation Worksheet'!C33*'Aggregate Plan'!$B$8-'Simulation Worksheet'!C34*'Aggregate Plan'!$B$8)*'Aggregate Plan'!$B$17,0)</f>
        <v>0</v>
      </c>
      <c r="I34" s="22">
        <f t="shared" si="0"/>
        <v>0</v>
      </c>
      <c r="J34" s="22">
        <f t="shared" si="1"/>
        <v>48000</v>
      </c>
    </row>
    <row r="35" spans="1:10" ht="12.75">
      <c r="A35" s="31"/>
      <c r="B35" s="21">
        <v>34</v>
      </c>
      <c r="C35" s="22">
        <f>IF('Simulation Worksheet'!J35&gt;0,'Simulation Worksheet'!C35*'Aggregate Plan'!$B$10*'Aggregate Plan'!$B$8*5*8,0)</f>
        <v>0</v>
      </c>
      <c r="D35" s="22">
        <f>IF(C35&gt;0,'Simulation Worksheet'!D35*5*'Aggregate Plan'!$B$8*'Aggregate Plan'!$B$11*'Simulation Worksheet'!C35,0)</f>
        <v>0</v>
      </c>
      <c r="E35" s="22">
        <f>IF('Simulation Worksheet'!M35&gt;0,'Simulation Worksheet'!M35*'Aggregate Plan'!$B$14*1000/52,0)</f>
        <v>0</v>
      </c>
      <c r="F35" s="22">
        <f>IF('Simulation Worksheet'!M35&lt;0,-'Simulation Worksheet'!M35*'Aggregate Plan'!$B$15*1000,0)</f>
        <v>0</v>
      </c>
      <c r="G35" s="22">
        <f>IF('Simulation Worksheet'!C35*'Aggregate Plan'!$B$8&gt;'Simulation Worksheet'!C34*'Aggregate Plan'!$B$8,'Aggregate Plan'!$B$8*'Aggregate Plan'!$B$16*('Simulation Worksheet'!C35-'Simulation Worksheet'!C34),0)</f>
        <v>0</v>
      </c>
      <c r="H35" s="22">
        <f>IF('Simulation Worksheet'!C35*'Aggregate Plan'!$B$8&lt;'Simulation Worksheet'!C34*'Aggregate Plan'!$B$8,('Simulation Worksheet'!C34*'Aggregate Plan'!$B$8-'Simulation Worksheet'!C35*'Aggregate Plan'!$B$8)*'Aggregate Plan'!$B$17,0)</f>
        <v>0</v>
      </c>
      <c r="I35" s="22">
        <f t="shared" si="0"/>
        <v>0</v>
      </c>
      <c r="J35" s="22">
        <f t="shared" si="1"/>
        <v>48000</v>
      </c>
    </row>
    <row r="36" spans="1:10" ht="12.75">
      <c r="A36" s="31"/>
      <c r="B36" s="21">
        <v>35</v>
      </c>
      <c r="C36" s="22">
        <f>IF('Simulation Worksheet'!J36&gt;0,'Simulation Worksheet'!C36*'Aggregate Plan'!$B$10*'Aggregate Plan'!$B$8*5*8,0)</f>
        <v>0</v>
      </c>
      <c r="D36" s="22">
        <f>IF(C36&gt;0,'Simulation Worksheet'!D36*5*'Aggregate Plan'!$B$8*'Aggregate Plan'!$B$11*'Simulation Worksheet'!C36,0)</f>
        <v>0</v>
      </c>
      <c r="E36" s="22">
        <f>IF('Simulation Worksheet'!M36&gt;0,'Simulation Worksheet'!M36*'Aggregate Plan'!$B$14*1000/52,0)</f>
        <v>0</v>
      </c>
      <c r="F36" s="22">
        <f>IF('Simulation Worksheet'!M36&lt;0,-'Simulation Worksheet'!M36*'Aggregate Plan'!$B$15*1000,0)</f>
        <v>0</v>
      </c>
      <c r="G36" s="22">
        <f>IF('Simulation Worksheet'!C36*'Aggregate Plan'!$B$8&gt;'Simulation Worksheet'!C35*'Aggregate Plan'!$B$8,'Aggregate Plan'!$B$8*'Aggregate Plan'!$B$16*('Simulation Worksheet'!C36-'Simulation Worksheet'!C35),0)</f>
        <v>0</v>
      </c>
      <c r="H36" s="22">
        <f>IF('Simulation Worksheet'!C36*'Aggregate Plan'!$B$8&lt;'Simulation Worksheet'!C35*'Aggregate Plan'!$B$8,('Simulation Worksheet'!C35*'Aggregate Plan'!$B$8-'Simulation Worksheet'!C36*'Aggregate Plan'!$B$8)*'Aggregate Plan'!$B$17,0)</f>
        <v>0</v>
      </c>
      <c r="I36" s="22">
        <f t="shared" si="0"/>
        <v>0</v>
      </c>
      <c r="J36" s="22">
        <f t="shared" si="1"/>
        <v>48000</v>
      </c>
    </row>
    <row r="37" spans="1:10" ht="12.75">
      <c r="A37" s="31"/>
      <c r="B37" s="21">
        <v>36</v>
      </c>
      <c r="C37" s="22">
        <f>IF('Simulation Worksheet'!J37&gt;0,'Simulation Worksheet'!C37*'Aggregate Plan'!$B$10*'Aggregate Plan'!$B$8*5*8,0)</f>
        <v>0</v>
      </c>
      <c r="D37" s="22">
        <f>IF(C37&gt;0,'Simulation Worksheet'!D37*5*'Aggregate Plan'!$B$8*'Aggregate Plan'!$B$11*'Simulation Worksheet'!C37,0)</f>
        <v>0</v>
      </c>
      <c r="E37" s="22">
        <f>IF('Simulation Worksheet'!M37&gt;0,'Simulation Worksheet'!M37*'Aggregate Plan'!$B$14*1000/52,0)</f>
        <v>0</v>
      </c>
      <c r="F37" s="22">
        <f>IF('Simulation Worksheet'!M37&lt;0,-'Simulation Worksheet'!M37*'Aggregate Plan'!$B$15*1000,0)</f>
        <v>0</v>
      </c>
      <c r="G37" s="22">
        <f>IF('Simulation Worksheet'!C37*'Aggregate Plan'!$B$8&gt;'Simulation Worksheet'!C36*'Aggregate Plan'!$B$8,'Aggregate Plan'!$B$8*'Aggregate Plan'!$B$16*('Simulation Worksheet'!C37-'Simulation Worksheet'!C36),0)</f>
        <v>0</v>
      </c>
      <c r="H37" s="22">
        <f>IF('Simulation Worksheet'!C37*'Aggregate Plan'!$B$8&lt;'Simulation Worksheet'!C36*'Aggregate Plan'!$B$8,('Simulation Worksheet'!C36*'Aggregate Plan'!$B$8-'Simulation Worksheet'!C37*'Aggregate Plan'!$B$8)*'Aggregate Plan'!$B$17,0)</f>
        <v>0</v>
      </c>
      <c r="I37" s="22">
        <f t="shared" si="0"/>
        <v>0</v>
      </c>
      <c r="J37" s="22">
        <f t="shared" si="1"/>
        <v>48000</v>
      </c>
    </row>
    <row r="38" spans="1:10" ht="12.75">
      <c r="A38" s="31"/>
      <c r="B38" s="21">
        <v>37</v>
      </c>
      <c r="C38" s="22">
        <f>IF('Simulation Worksheet'!J38&gt;0,'Simulation Worksheet'!C38*'Aggregate Plan'!$B$10*'Aggregate Plan'!$B$8*5*8,0)</f>
        <v>0</v>
      </c>
      <c r="D38" s="22">
        <f>IF(C38&gt;0,'Simulation Worksheet'!D38*5*'Aggregate Plan'!$B$8*'Aggregate Plan'!$B$11*'Simulation Worksheet'!C38,0)</f>
        <v>0</v>
      </c>
      <c r="E38" s="22">
        <f>IF('Simulation Worksheet'!M38&gt;0,'Simulation Worksheet'!M38*'Aggregate Plan'!$B$14*1000/52,0)</f>
        <v>0</v>
      </c>
      <c r="F38" s="22">
        <f>IF('Simulation Worksheet'!M38&lt;0,-'Simulation Worksheet'!M38*'Aggregate Plan'!$B$15*1000,0)</f>
        <v>0</v>
      </c>
      <c r="G38" s="22">
        <f>IF('Simulation Worksheet'!C38*'Aggregate Plan'!$B$8&gt;'Simulation Worksheet'!C37*'Aggregate Plan'!$B$8,'Aggregate Plan'!$B$8*'Aggregate Plan'!$B$16*('Simulation Worksheet'!C38-'Simulation Worksheet'!C37),0)</f>
        <v>0</v>
      </c>
      <c r="H38" s="22">
        <f>IF('Simulation Worksheet'!C38*'Aggregate Plan'!$B$8&lt;'Simulation Worksheet'!C37*'Aggregate Plan'!$B$8,('Simulation Worksheet'!C37*'Aggregate Plan'!$B$8-'Simulation Worksheet'!C38*'Aggregate Plan'!$B$8)*'Aggregate Plan'!$B$17,0)</f>
        <v>0</v>
      </c>
      <c r="I38" s="22">
        <f t="shared" si="0"/>
        <v>0</v>
      </c>
      <c r="J38" s="22">
        <f t="shared" si="1"/>
        <v>48000</v>
      </c>
    </row>
    <row r="39" spans="1:10" ht="12.75">
      <c r="A39" s="31"/>
      <c r="B39" s="21">
        <v>38</v>
      </c>
      <c r="C39" s="22">
        <f>IF('Simulation Worksheet'!J39&gt;0,'Simulation Worksheet'!C39*'Aggregate Plan'!$B$10*'Aggregate Plan'!$B$8*5*8,0)</f>
        <v>0</v>
      </c>
      <c r="D39" s="22">
        <f>IF(C39&gt;0,'Simulation Worksheet'!D39*5*'Aggregate Plan'!$B$8*'Aggregate Plan'!$B$11*'Simulation Worksheet'!C39,0)</f>
        <v>0</v>
      </c>
      <c r="E39" s="22">
        <f>IF('Simulation Worksheet'!M39&gt;0,'Simulation Worksheet'!M39*'Aggregate Plan'!$B$14*1000/52,0)</f>
        <v>0</v>
      </c>
      <c r="F39" s="22">
        <f>IF('Simulation Worksheet'!M39&lt;0,-'Simulation Worksheet'!M39*'Aggregate Plan'!$B$15*1000,0)</f>
        <v>0</v>
      </c>
      <c r="G39" s="22">
        <f>IF('Simulation Worksheet'!C39*'Aggregate Plan'!$B$8&gt;'Simulation Worksheet'!C38*'Aggregate Plan'!$B$8,'Aggregate Plan'!$B$8*'Aggregate Plan'!$B$16*('Simulation Worksheet'!C39-'Simulation Worksheet'!C38),0)</f>
        <v>0</v>
      </c>
      <c r="H39" s="22">
        <f>IF('Simulation Worksheet'!C39*'Aggregate Plan'!$B$8&lt;'Simulation Worksheet'!C38*'Aggregate Plan'!$B$8,('Simulation Worksheet'!C38*'Aggregate Plan'!$B$8-'Simulation Worksheet'!C39*'Aggregate Plan'!$B$8)*'Aggregate Plan'!$B$17,0)</f>
        <v>0</v>
      </c>
      <c r="I39" s="22">
        <f t="shared" si="0"/>
        <v>0</v>
      </c>
      <c r="J39" s="22">
        <f t="shared" si="1"/>
        <v>48000</v>
      </c>
    </row>
    <row r="40" spans="1:10" ht="12.75">
      <c r="A40" s="31"/>
      <c r="B40" s="21">
        <v>39</v>
      </c>
      <c r="C40" s="22">
        <f>IF('Simulation Worksheet'!J40&gt;0,'Simulation Worksheet'!C40*'Aggregate Plan'!$B$10*'Aggregate Plan'!$B$8*5*8,0)</f>
        <v>0</v>
      </c>
      <c r="D40" s="22">
        <f>IF(C40&gt;0,'Simulation Worksheet'!D40*5*'Aggregate Plan'!$B$8*'Aggregate Plan'!$B$11*'Simulation Worksheet'!C40,0)</f>
        <v>0</v>
      </c>
      <c r="E40" s="22">
        <f>IF('Simulation Worksheet'!M40&gt;0,'Simulation Worksheet'!M40*'Aggregate Plan'!$B$14*1000/52,0)</f>
        <v>0</v>
      </c>
      <c r="F40" s="22">
        <f>IF('Simulation Worksheet'!M40&lt;0,-'Simulation Worksheet'!M40*'Aggregate Plan'!$B$15*1000,0)</f>
        <v>0</v>
      </c>
      <c r="G40" s="22">
        <f>IF('Simulation Worksheet'!C40*'Aggregate Plan'!$B$8&gt;'Simulation Worksheet'!C39*'Aggregate Plan'!$B$8,'Aggregate Plan'!$B$8*'Aggregate Plan'!$B$16*('Simulation Worksheet'!C40-'Simulation Worksheet'!C39),0)</f>
        <v>0</v>
      </c>
      <c r="H40" s="22">
        <f>IF('Simulation Worksheet'!C40*'Aggregate Plan'!$B$8&lt;'Simulation Worksheet'!C39*'Aggregate Plan'!$B$8,('Simulation Worksheet'!C39*'Aggregate Plan'!$B$8-'Simulation Worksheet'!C40*'Aggregate Plan'!$B$8)*'Aggregate Plan'!$B$17,0)</f>
        <v>0</v>
      </c>
      <c r="I40" s="22">
        <f t="shared" si="0"/>
        <v>0</v>
      </c>
      <c r="J40" s="22">
        <f t="shared" si="1"/>
        <v>48000</v>
      </c>
    </row>
    <row r="41" spans="1:10" ht="12.75">
      <c r="A41" s="31" t="s">
        <v>57</v>
      </c>
      <c r="B41" s="21">
        <v>40</v>
      </c>
      <c r="C41" s="22">
        <f>IF('Simulation Worksheet'!J41&gt;0,'Simulation Worksheet'!C41*'Aggregate Plan'!$B$10*'Aggregate Plan'!$B$8*5*8,0)</f>
        <v>0</v>
      </c>
      <c r="D41" s="22">
        <f>IF(C41&gt;0,'Simulation Worksheet'!D41*5*'Aggregate Plan'!$B$8*'Aggregate Plan'!$B$11*'Simulation Worksheet'!C41,0)</f>
        <v>0</v>
      </c>
      <c r="E41" s="22">
        <f>IF('Simulation Worksheet'!M41&gt;0,'Simulation Worksheet'!M41*'Aggregate Plan'!$B$14*1000/52,0)</f>
        <v>0</v>
      </c>
      <c r="F41" s="22">
        <f>IF('Simulation Worksheet'!M41&lt;0,-'Simulation Worksheet'!M41*'Aggregate Plan'!$B$15*1000,0)</f>
        <v>0</v>
      </c>
      <c r="G41" s="22">
        <f>IF('Simulation Worksheet'!C41*'Aggregate Plan'!$B$8&gt;'Simulation Worksheet'!C40*'Aggregate Plan'!$B$8,'Aggregate Plan'!$B$8*'Aggregate Plan'!$B$16*('Simulation Worksheet'!C41-'Simulation Worksheet'!C40),0)</f>
        <v>0</v>
      </c>
      <c r="H41" s="22">
        <f>IF('Simulation Worksheet'!C41*'Aggregate Plan'!$B$8&lt;'Simulation Worksheet'!C40*'Aggregate Plan'!$B$8,('Simulation Worksheet'!C40*'Aggregate Plan'!$B$8-'Simulation Worksheet'!C41*'Aggregate Plan'!$B$8)*'Aggregate Plan'!$B$17,0)</f>
        <v>0</v>
      </c>
      <c r="I41" s="22">
        <f t="shared" si="0"/>
        <v>0</v>
      </c>
      <c r="J41" s="22">
        <f t="shared" si="1"/>
        <v>48000</v>
      </c>
    </row>
    <row r="42" spans="1:10" ht="12.75">
      <c r="A42" s="31"/>
      <c r="B42" s="21">
        <v>41</v>
      </c>
      <c r="C42" s="22">
        <f>IF('Simulation Worksheet'!J42&gt;0,'Simulation Worksheet'!C42*'Aggregate Plan'!$B$10*'Aggregate Plan'!$B$8*5*8,0)</f>
        <v>0</v>
      </c>
      <c r="D42" s="22">
        <f>IF(C42&gt;0,'Simulation Worksheet'!D42*5*'Aggregate Plan'!$B$8*'Aggregate Plan'!$B$11*'Simulation Worksheet'!C42,0)</f>
        <v>0</v>
      </c>
      <c r="E42" s="22">
        <f>IF('Simulation Worksheet'!M42&gt;0,'Simulation Worksheet'!M42*'Aggregate Plan'!$B$14*1000/52,0)</f>
        <v>0</v>
      </c>
      <c r="F42" s="22">
        <f>IF('Simulation Worksheet'!M42&lt;0,-'Simulation Worksheet'!M42*'Aggregate Plan'!$B$15*1000,0)</f>
        <v>0</v>
      </c>
      <c r="G42" s="22">
        <f>IF('Simulation Worksheet'!C42*'Aggregate Plan'!$B$8&gt;'Simulation Worksheet'!C41*'Aggregate Plan'!$B$8,'Aggregate Plan'!$B$8*'Aggregate Plan'!$B$16*('Simulation Worksheet'!C42-'Simulation Worksheet'!C41),0)</f>
        <v>0</v>
      </c>
      <c r="H42" s="22">
        <f>IF('Simulation Worksheet'!C42*'Aggregate Plan'!$B$8&lt;'Simulation Worksheet'!C41*'Aggregate Plan'!$B$8,('Simulation Worksheet'!C41*'Aggregate Plan'!$B$8-'Simulation Worksheet'!C42*'Aggregate Plan'!$B$8)*'Aggregate Plan'!$B$17,0)</f>
        <v>0</v>
      </c>
      <c r="I42" s="22">
        <f t="shared" si="0"/>
        <v>0</v>
      </c>
      <c r="J42" s="22">
        <f t="shared" si="1"/>
        <v>48000</v>
      </c>
    </row>
    <row r="43" spans="1:10" ht="12.75">
      <c r="A43" s="31"/>
      <c r="B43" s="21">
        <v>42</v>
      </c>
      <c r="C43" s="22">
        <f>IF('Simulation Worksheet'!J43&gt;0,'Simulation Worksheet'!C43*'Aggregate Plan'!$B$10*'Aggregate Plan'!$B$8*5*8,0)</f>
        <v>0</v>
      </c>
      <c r="D43" s="22">
        <f>IF(C43&gt;0,'Simulation Worksheet'!D43*5*'Aggregate Plan'!$B$8*'Aggregate Plan'!$B$11*'Simulation Worksheet'!C43,0)</f>
        <v>0</v>
      </c>
      <c r="E43" s="22">
        <f>IF('Simulation Worksheet'!M43&gt;0,'Simulation Worksheet'!M43*'Aggregate Plan'!$B$14*1000/52,0)</f>
        <v>0</v>
      </c>
      <c r="F43" s="22">
        <f>IF('Simulation Worksheet'!M43&lt;0,-'Simulation Worksheet'!M43*'Aggregate Plan'!$B$15*1000,0)</f>
        <v>0</v>
      </c>
      <c r="G43" s="22">
        <f>IF('Simulation Worksheet'!C43*'Aggregate Plan'!$B$8&gt;'Simulation Worksheet'!C42*'Aggregate Plan'!$B$8,'Aggregate Plan'!$B$8*'Aggregate Plan'!$B$16*('Simulation Worksheet'!C43-'Simulation Worksheet'!C42),0)</f>
        <v>0</v>
      </c>
      <c r="H43" s="22">
        <f>IF('Simulation Worksheet'!C43*'Aggregate Plan'!$B$8&lt;'Simulation Worksheet'!C42*'Aggregate Plan'!$B$8,('Simulation Worksheet'!C42*'Aggregate Plan'!$B$8-'Simulation Worksheet'!C43*'Aggregate Plan'!$B$8)*'Aggregate Plan'!$B$17,0)</f>
        <v>0</v>
      </c>
      <c r="I43" s="22">
        <f t="shared" si="0"/>
        <v>0</v>
      </c>
      <c r="J43" s="22">
        <f t="shared" si="1"/>
        <v>48000</v>
      </c>
    </row>
    <row r="44" spans="1:10" ht="12.75">
      <c r="A44" s="31"/>
      <c r="B44" s="21">
        <v>43</v>
      </c>
      <c r="C44" s="22">
        <f>IF('Simulation Worksheet'!J44&gt;0,'Simulation Worksheet'!C44*'Aggregate Plan'!$B$10*'Aggregate Plan'!$B$8*5*8,0)</f>
        <v>0</v>
      </c>
      <c r="D44" s="22">
        <f>IF(C44&gt;0,'Simulation Worksheet'!D44*5*'Aggregate Plan'!$B$8*'Aggregate Plan'!$B$11*'Simulation Worksheet'!C44,0)</f>
        <v>0</v>
      </c>
      <c r="E44" s="22">
        <f>IF('Simulation Worksheet'!M44&gt;0,'Simulation Worksheet'!M44*'Aggregate Plan'!$B$14*1000/52,0)</f>
        <v>0</v>
      </c>
      <c r="F44" s="22">
        <f>IF('Simulation Worksheet'!M44&lt;0,-'Simulation Worksheet'!M44*'Aggregate Plan'!$B$15*1000,0)</f>
        <v>0</v>
      </c>
      <c r="G44" s="22">
        <f>IF('Simulation Worksheet'!C44*'Aggregate Plan'!$B$8&gt;'Simulation Worksheet'!C43*'Aggregate Plan'!$B$8,'Aggregate Plan'!$B$8*'Aggregate Plan'!$B$16*('Simulation Worksheet'!C44-'Simulation Worksheet'!C43),0)</f>
        <v>0</v>
      </c>
      <c r="H44" s="22">
        <f>IF('Simulation Worksheet'!C44*'Aggregate Plan'!$B$8&lt;'Simulation Worksheet'!C43*'Aggregate Plan'!$B$8,('Simulation Worksheet'!C43*'Aggregate Plan'!$B$8-'Simulation Worksheet'!C44*'Aggregate Plan'!$B$8)*'Aggregate Plan'!$B$17,0)</f>
        <v>0</v>
      </c>
      <c r="I44" s="22">
        <f t="shared" si="0"/>
        <v>0</v>
      </c>
      <c r="J44" s="22">
        <f t="shared" si="1"/>
        <v>48000</v>
      </c>
    </row>
    <row r="45" spans="1:10" ht="12.75">
      <c r="A45" s="31"/>
      <c r="B45" s="21">
        <v>44</v>
      </c>
      <c r="C45" s="22">
        <f>IF('Simulation Worksheet'!J45&gt;0,'Simulation Worksheet'!C45*'Aggregate Plan'!$B$10*'Aggregate Plan'!$B$8*5*8,0)</f>
        <v>0</v>
      </c>
      <c r="D45" s="22">
        <f>IF(C45&gt;0,'Simulation Worksheet'!D45*5*'Aggregate Plan'!$B$8*'Aggregate Plan'!$B$11*'Simulation Worksheet'!C45,0)</f>
        <v>0</v>
      </c>
      <c r="E45" s="22">
        <f>IF('Simulation Worksheet'!M45&gt;0,'Simulation Worksheet'!M45*'Aggregate Plan'!$B$14*1000/52,0)</f>
        <v>0</v>
      </c>
      <c r="F45" s="22">
        <f>IF('Simulation Worksheet'!M45&lt;0,-'Simulation Worksheet'!M45*'Aggregate Plan'!$B$15*1000,0)</f>
        <v>0</v>
      </c>
      <c r="G45" s="22">
        <f>IF('Simulation Worksheet'!C45*'Aggregate Plan'!$B$8&gt;'Simulation Worksheet'!C44*'Aggregate Plan'!$B$8,'Aggregate Plan'!$B$8*'Aggregate Plan'!$B$16*('Simulation Worksheet'!C45-'Simulation Worksheet'!C44),0)</f>
        <v>0</v>
      </c>
      <c r="H45" s="22">
        <f>IF('Simulation Worksheet'!C45*'Aggregate Plan'!$B$8&lt;'Simulation Worksheet'!C44*'Aggregate Plan'!$B$8,('Simulation Worksheet'!C44*'Aggregate Plan'!$B$8-'Simulation Worksheet'!C45*'Aggregate Plan'!$B$8)*'Aggregate Plan'!$B$17,0)</f>
        <v>0</v>
      </c>
      <c r="I45" s="22">
        <f t="shared" si="0"/>
        <v>0</v>
      </c>
      <c r="J45" s="22">
        <f t="shared" si="1"/>
        <v>48000</v>
      </c>
    </row>
    <row r="46" spans="1:10" ht="12.75">
      <c r="A46" s="31"/>
      <c r="B46" s="21">
        <v>45</v>
      </c>
      <c r="C46" s="22">
        <f>IF('Simulation Worksheet'!J46&gt;0,'Simulation Worksheet'!C46*'Aggregate Plan'!$B$10*'Aggregate Plan'!$B$8*5*8,0)</f>
        <v>0</v>
      </c>
      <c r="D46" s="22">
        <f>IF(C46&gt;0,'Simulation Worksheet'!D46*5*'Aggregate Plan'!$B$8*'Aggregate Plan'!$B$11*'Simulation Worksheet'!C46,0)</f>
        <v>0</v>
      </c>
      <c r="E46" s="22">
        <f>IF('Simulation Worksheet'!M46&gt;0,'Simulation Worksheet'!M46*'Aggregate Plan'!$B$14*1000/52,0)</f>
        <v>0</v>
      </c>
      <c r="F46" s="22">
        <f>IF('Simulation Worksheet'!M46&lt;0,-'Simulation Worksheet'!M46*'Aggregate Plan'!$B$15*1000,0)</f>
        <v>0</v>
      </c>
      <c r="G46" s="22">
        <f>IF('Simulation Worksheet'!C46*'Aggregate Plan'!$B$8&gt;'Simulation Worksheet'!C45*'Aggregate Plan'!$B$8,'Aggregate Plan'!$B$8*'Aggregate Plan'!$B$16*('Simulation Worksheet'!C46-'Simulation Worksheet'!C45),0)</f>
        <v>0</v>
      </c>
      <c r="H46" s="22">
        <f>IF('Simulation Worksheet'!C46*'Aggregate Plan'!$B$8&lt;'Simulation Worksheet'!C45*'Aggregate Plan'!$B$8,('Simulation Worksheet'!C45*'Aggregate Plan'!$B$8-'Simulation Worksheet'!C46*'Aggregate Plan'!$B$8)*'Aggregate Plan'!$B$17,0)</f>
        <v>0</v>
      </c>
      <c r="I46" s="22">
        <f t="shared" si="0"/>
        <v>0</v>
      </c>
      <c r="J46" s="22">
        <f t="shared" si="1"/>
        <v>48000</v>
      </c>
    </row>
    <row r="47" spans="1:10" ht="12.75">
      <c r="A47" s="31"/>
      <c r="B47" s="21">
        <v>46</v>
      </c>
      <c r="C47" s="22">
        <f>IF('Simulation Worksheet'!J47&gt;0,'Simulation Worksheet'!C47*'Aggregate Plan'!$B$10*'Aggregate Plan'!$B$8*5*8,0)</f>
        <v>0</v>
      </c>
      <c r="D47" s="22">
        <f>IF(C47&gt;0,'Simulation Worksheet'!D47*5*'Aggregate Plan'!$B$8*'Aggregate Plan'!$B$11*'Simulation Worksheet'!C47,0)</f>
        <v>0</v>
      </c>
      <c r="E47" s="22">
        <f>IF('Simulation Worksheet'!M47&gt;0,'Simulation Worksheet'!M47*'Aggregate Plan'!$B$14*1000/52,0)</f>
        <v>0</v>
      </c>
      <c r="F47" s="22">
        <f>IF('Simulation Worksheet'!M47&lt;0,-'Simulation Worksheet'!M47*'Aggregate Plan'!$B$15*1000,0)</f>
        <v>0</v>
      </c>
      <c r="G47" s="22">
        <f>IF('Simulation Worksheet'!C47*'Aggregate Plan'!$B$8&gt;'Simulation Worksheet'!C46*'Aggregate Plan'!$B$8,'Aggregate Plan'!$B$8*'Aggregate Plan'!$B$16*('Simulation Worksheet'!C47-'Simulation Worksheet'!C46),0)</f>
        <v>0</v>
      </c>
      <c r="H47" s="22">
        <f>IF('Simulation Worksheet'!C47*'Aggregate Plan'!$B$8&lt;'Simulation Worksheet'!C46*'Aggregate Plan'!$B$8,('Simulation Worksheet'!C46*'Aggregate Plan'!$B$8-'Simulation Worksheet'!C47*'Aggregate Plan'!$B$8)*'Aggregate Plan'!$B$17,0)</f>
        <v>0</v>
      </c>
      <c r="I47" s="22">
        <f t="shared" si="0"/>
        <v>0</v>
      </c>
      <c r="J47" s="22">
        <f t="shared" si="1"/>
        <v>48000</v>
      </c>
    </row>
    <row r="48" spans="1:10" ht="12.75">
      <c r="A48" s="31"/>
      <c r="B48" s="21">
        <v>47</v>
      </c>
      <c r="C48" s="22">
        <f>IF('Simulation Worksheet'!J48&gt;0,'Simulation Worksheet'!C48*'Aggregate Plan'!$B$10*'Aggregate Plan'!$B$8*5*8,0)</f>
        <v>0</v>
      </c>
      <c r="D48" s="22">
        <f>IF(C48&gt;0,'Simulation Worksheet'!D48*5*'Aggregate Plan'!$B$8*'Aggregate Plan'!$B$11*'Simulation Worksheet'!C48,0)</f>
        <v>0</v>
      </c>
      <c r="E48" s="22">
        <f>IF('Simulation Worksheet'!M48&gt;0,'Simulation Worksheet'!M48*'Aggregate Plan'!$B$14*1000/52,0)</f>
        <v>0</v>
      </c>
      <c r="F48" s="22">
        <f>IF('Simulation Worksheet'!M48&lt;0,-'Simulation Worksheet'!M48*'Aggregate Plan'!$B$15*1000,0)</f>
        <v>0</v>
      </c>
      <c r="G48" s="22">
        <f>IF('Simulation Worksheet'!C48*'Aggregate Plan'!$B$8&gt;'Simulation Worksheet'!C47*'Aggregate Plan'!$B$8,'Aggregate Plan'!$B$8*'Aggregate Plan'!$B$16*('Simulation Worksheet'!C48-'Simulation Worksheet'!C47),0)</f>
        <v>0</v>
      </c>
      <c r="H48" s="22">
        <f>IF('Simulation Worksheet'!C48*'Aggregate Plan'!$B$8&lt;'Simulation Worksheet'!C47*'Aggregate Plan'!$B$8,('Simulation Worksheet'!C47*'Aggregate Plan'!$B$8-'Simulation Worksheet'!C48*'Aggregate Plan'!$B$8)*'Aggregate Plan'!$B$17,0)</f>
        <v>0</v>
      </c>
      <c r="I48" s="22">
        <f t="shared" si="0"/>
        <v>0</v>
      </c>
      <c r="J48" s="22">
        <f t="shared" si="1"/>
        <v>48000</v>
      </c>
    </row>
    <row r="49" spans="1:10" ht="12.75">
      <c r="A49" s="31"/>
      <c r="B49" s="21">
        <v>48</v>
      </c>
      <c r="C49" s="22">
        <f>IF('Simulation Worksheet'!J49&gt;0,'Simulation Worksheet'!C49*'Aggregate Plan'!$B$10*'Aggregate Plan'!$B$8*5*8,0)</f>
        <v>0</v>
      </c>
      <c r="D49" s="22">
        <f>IF(C49&gt;0,'Simulation Worksheet'!D49*5*'Aggregate Plan'!$B$8*'Aggregate Plan'!$B$11*'Simulation Worksheet'!C49,0)</f>
        <v>0</v>
      </c>
      <c r="E49" s="22">
        <f>IF('Simulation Worksheet'!M49&gt;0,'Simulation Worksheet'!M49*'Aggregate Plan'!$B$14*1000/52,0)</f>
        <v>0</v>
      </c>
      <c r="F49" s="22">
        <f>IF('Simulation Worksheet'!M49&lt;0,-'Simulation Worksheet'!M49*'Aggregate Plan'!$B$15*1000,0)</f>
        <v>0</v>
      </c>
      <c r="G49" s="22">
        <f>IF('Simulation Worksheet'!C49*'Aggregate Plan'!$B$8&gt;'Simulation Worksheet'!C48*'Aggregate Plan'!$B$8,'Aggregate Plan'!$B$8*'Aggregate Plan'!$B$16*('Simulation Worksheet'!C49-'Simulation Worksheet'!C48),0)</f>
        <v>0</v>
      </c>
      <c r="H49" s="22">
        <f>IF('Simulation Worksheet'!C49*'Aggregate Plan'!$B$8&lt;'Simulation Worksheet'!C48*'Aggregate Plan'!$B$8,('Simulation Worksheet'!C48*'Aggregate Plan'!$B$8-'Simulation Worksheet'!C49*'Aggregate Plan'!$B$8)*'Aggregate Plan'!$B$17,0)</f>
        <v>0</v>
      </c>
      <c r="I49" s="22">
        <f t="shared" si="0"/>
        <v>0</v>
      </c>
      <c r="J49" s="22">
        <f t="shared" si="1"/>
        <v>48000</v>
      </c>
    </row>
    <row r="50" spans="1:10" ht="12.75">
      <c r="A50" s="31"/>
      <c r="B50" s="21">
        <v>49</v>
      </c>
      <c r="C50" s="22">
        <f>IF('Simulation Worksheet'!J50&gt;0,'Simulation Worksheet'!C50*'Aggregate Plan'!$B$10*'Aggregate Plan'!$B$8*5*8,0)</f>
        <v>0</v>
      </c>
      <c r="D50" s="22">
        <f>IF(C50&gt;0,'Simulation Worksheet'!D50*5*'Aggregate Plan'!$B$8*'Aggregate Plan'!$B$11*'Simulation Worksheet'!C50,0)</f>
        <v>0</v>
      </c>
      <c r="E50" s="22">
        <f>IF('Simulation Worksheet'!M50&gt;0,'Simulation Worksheet'!M50*'Aggregate Plan'!$B$14*1000/52,0)</f>
        <v>0</v>
      </c>
      <c r="F50" s="22">
        <f>IF('Simulation Worksheet'!M50&lt;0,-'Simulation Worksheet'!M50*'Aggregate Plan'!$B$15*1000,0)</f>
        <v>0</v>
      </c>
      <c r="G50" s="22">
        <f>IF('Simulation Worksheet'!C50*'Aggregate Plan'!$B$8&gt;'Simulation Worksheet'!C49*'Aggregate Plan'!$B$8,'Aggregate Plan'!$B$8*'Aggregate Plan'!$B$16*('Simulation Worksheet'!C50-'Simulation Worksheet'!C49),0)</f>
        <v>0</v>
      </c>
      <c r="H50" s="22">
        <f>IF('Simulation Worksheet'!C50*'Aggregate Plan'!$B$8&lt;'Simulation Worksheet'!C49*'Aggregate Plan'!$B$8,('Simulation Worksheet'!C49*'Aggregate Plan'!$B$8-'Simulation Worksheet'!C50*'Aggregate Plan'!$B$8)*'Aggregate Plan'!$B$17,0)</f>
        <v>0</v>
      </c>
      <c r="I50" s="22">
        <f t="shared" si="0"/>
        <v>0</v>
      </c>
      <c r="J50" s="22">
        <f t="shared" si="1"/>
        <v>48000</v>
      </c>
    </row>
    <row r="51" spans="1:10" ht="12.75">
      <c r="A51" s="31"/>
      <c r="B51" s="21">
        <v>50</v>
      </c>
      <c r="C51" s="22">
        <f>IF('Simulation Worksheet'!J51&gt;0,'Simulation Worksheet'!C51*'Aggregate Plan'!$B$10*'Aggregate Plan'!$B$8*5*8,0)</f>
        <v>0</v>
      </c>
      <c r="D51" s="22">
        <f>IF(C51&gt;0,'Simulation Worksheet'!D51*5*'Aggregate Plan'!$B$8*'Aggregate Plan'!$B$11*'Simulation Worksheet'!C51,0)</f>
        <v>0</v>
      </c>
      <c r="E51" s="22">
        <f>IF('Simulation Worksheet'!M51&gt;0,'Simulation Worksheet'!M51*'Aggregate Plan'!$B$14*1000/52,0)</f>
        <v>0</v>
      </c>
      <c r="F51" s="22">
        <f>IF('Simulation Worksheet'!M51&lt;0,-'Simulation Worksheet'!M51*'Aggregate Plan'!$B$15*1000,0)</f>
        <v>0</v>
      </c>
      <c r="G51" s="22">
        <f>IF('Simulation Worksheet'!C51*'Aggregate Plan'!$B$8&gt;'Simulation Worksheet'!C50*'Aggregate Plan'!$B$8,'Aggregate Plan'!$B$8*'Aggregate Plan'!$B$16*('Simulation Worksheet'!C51-'Simulation Worksheet'!C50),0)</f>
        <v>0</v>
      </c>
      <c r="H51" s="22">
        <f>IF('Simulation Worksheet'!C51*'Aggregate Plan'!$B$8&lt;'Simulation Worksheet'!C50*'Aggregate Plan'!$B$8,('Simulation Worksheet'!C50*'Aggregate Plan'!$B$8-'Simulation Worksheet'!C51*'Aggregate Plan'!$B$8)*'Aggregate Plan'!$B$17,0)</f>
        <v>0</v>
      </c>
      <c r="I51" s="22">
        <f t="shared" si="0"/>
        <v>0</v>
      </c>
      <c r="J51" s="22">
        <f t="shared" si="1"/>
        <v>48000</v>
      </c>
    </row>
    <row r="52" spans="1:10" ht="12.75">
      <c r="A52" s="31"/>
      <c r="B52" s="21">
        <v>51</v>
      </c>
      <c r="C52" s="22">
        <f>IF('Simulation Worksheet'!J52&gt;0,'Simulation Worksheet'!C52*'Aggregate Plan'!$B$10*'Aggregate Plan'!$B$8*5*8,0)</f>
        <v>0</v>
      </c>
      <c r="D52" s="22">
        <f>IF(C52&gt;0,'Simulation Worksheet'!D52*5*'Aggregate Plan'!$B$8*'Aggregate Plan'!$B$11*'Simulation Worksheet'!C52,0)</f>
        <v>0</v>
      </c>
      <c r="E52" s="22">
        <f>IF('Simulation Worksheet'!M52&gt;0,'Simulation Worksheet'!M52*'Aggregate Plan'!$B$14*1000/52,0)</f>
        <v>0</v>
      </c>
      <c r="F52" s="22">
        <f>IF('Simulation Worksheet'!M52&lt;0,-'Simulation Worksheet'!M52*'Aggregate Plan'!$B$15*1000,0)</f>
        <v>0</v>
      </c>
      <c r="G52" s="22">
        <f>IF('Simulation Worksheet'!C52*'Aggregate Plan'!$B$8&gt;'Simulation Worksheet'!C51*'Aggregate Plan'!$B$8,'Aggregate Plan'!$B$8*'Aggregate Plan'!$B$16*('Simulation Worksheet'!C52-'Simulation Worksheet'!C51),0)</f>
        <v>0</v>
      </c>
      <c r="H52" s="22">
        <f>IF('Simulation Worksheet'!C52*'Aggregate Plan'!$B$8&lt;'Simulation Worksheet'!C51*'Aggregate Plan'!$B$8,('Simulation Worksheet'!C51*'Aggregate Plan'!$B$8-'Simulation Worksheet'!C52*'Aggregate Plan'!$B$8)*'Aggregate Plan'!$B$17,0)</f>
        <v>0</v>
      </c>
      <c r="I52" s="22">
        <f t="shared" si="0"/>
        <v>0</v>
      </c>
      <c r="J52" s="22">
        <f t="shared" si="1"/>
        <v>48000</v>
      </c>
    </row>
    <row r="53" spans="1:10" ht="12.75">
      <c r="A53" s="31"/>
      <c r="B53" s="21">
        <v>52</v>
      </c>
      <c r="C53" s="22">
        <f>IF('Simulation Worksheet'!J53&gt;0,'Simulation Worksheet'!C53*'Aggregate Plan'!$B$10*'Aggregate Plan'!$B$8*5*8,0)</f>
        <v>0</v>
      </c>
      <c r="D53" s="22">
        <f>IF(C53&gt;0,'Simulation Worksheet'!D53*5*'Aggregate Plan'!$B$8*'Aggregate Plan'!$B$11*'Simulation Worksheet'!C53,0)</f>
        <v>0</v>
      </c>
      <c r="E53" s="22">
        <f>IF('Simulation Worksheet'!M53&gt;0,'Simulation Worksheet'!M53*'Aggregate Plan'!$B$14*1000/52,0)</f>
        <v>0</v>
      </c>
      <c r="F53" s="22">
        <f>IF('Simulation Worksheet'!M53&lt;0,-'Simulation Worksheet'!M53*'Aggregate Plan'!$B$15*1000,0)</f>
        <v>0</v>
      </c>
      <c r="G53" s="22">
        <f>IF('Simulation Worksheet'!C53*'Aggregate Plan'!$B$8&gt;'Simulation Worksheet'!C52*'Aggregate Plan'!$B$8,'Aggregate Plan'!$B$8*'Aggregate Plan'!$B$16*('Simulation Worksheet'!C53-'Simulation Worksheet'!C52),0)</f>
        <v>0</v>
      </c>
      <c r="H53" s="22">
        <f>IF('Simulation Worksheet'!C53*'Aggregate Plan'!$B$8&lt;'Simulation Worksheet'!C52*'Aggregate Plan'!$B$8,('Simulation Worksheet'!C52*'Aggregate Plan'!$B$8-'Simulation Worksheet'!C53*'Aggregate Plan'!$B$8)*'Aggregate Plan'!$B$17,0)</f>
        <v>0</v>
      </c>
      <c r="I53" s="22">
        <f t="shared" si="0"/>
        <v>0</v>
      </c>
      <c r="J53" s="22">
        <f t="shared" si="1"/>
        <v>48000</v>
      </c>
    </row>
    <row r="54" ht="12.75">
      <c r="F54" s="22"/>
    </row>
    <row r="55" ht="12.75">
      <c r="F55" s="22"/>
    </row>
  </sheetData>
  <mergeCells count="4">
    <mergeCell ref="A2:A14"/>
    <mergeCell ref="A15:A27"/>
    <mergeCell ref="A28:A40"/>
    <mergeCell ref="A41:A53"/>
  </mergeCells>
  <printOptions/>
  <pageMargins left="0.75" right="0.75" top="1" bottom="1" header="0.5" footer="0.5"/>
  <pageSetup fitToHeight="2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Kelly School of Business, 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12 - Bradford manufacturing</dc:subject>
  <dc:creator>F. Robert Jacobs</dc:creator>
  <cp:keywords/>
  <dc:description/>
  <cp:lastModifiedBy>Ordonez</cp:lastModifiedBy>
  <cp:lastPrinted>2003-02-27T22:21:48Z</cp:lastPrinted>
  <dcterms:created xsi:type="dcterms:W3CDTF">2000-02-04T14:37:17Z</dcterms:created>
  <dcterms:modified xsi:type="dcterms:W3CDTF">2004-10-01T21:39:08Z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1973047629</vt:i4>
  </property>
  <property fmtid="{D5CDD505-2E9C-101B-9397-08002B2CF9AE}" pid="3" name="_EmailSubject">
    <vt:lpwstr>More Excel files</vt:lpwstr>
  </property>
  <property fmtid="{D5CDD505-2E9C-101B-9397-08002B2CF9AE}" pid="4" name="_AuthorEmail">
    <vt:lpwstr>jacobs@indiana.edu</vt:lpwstr>
  </property>
  <property fmtid="{D5CDD505-2E9C-101B-9397-08002B2CF9AE}" pid="5" name="_AuthorEmailDisplayName">
    <vt:lpwstr>Jacobs, F. Robert</vt:lpwstr>
  </property>
  <property fmtid="{D5CDD505-2E9C-101B-9397-08002B2CF9AE}" pid="6" name="_ReviewingToolsShownOnce">
    <vt:lpwstr/>
  </property>
</Properties>
</file>