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6035" windowHeight="8985"/>
  </bookViews>
  <sheets>
    <sheet name="Sprd 13.1" sheetId="1" r:id="rId1"/>
  </sheets>
  <externalReferences>
    <externalReference r:id="rId2"/>
  </externalReferences>
  <definedNames>
    <definedName name="_Div1">'[1]2-stage'!$B$10</definedName>
    <definedName name="_Div2">'[1]2-stage'!$B$11</definedName>
    <definedName name="_Div3">'[1]2-stage'!$B$12</definedName>
    <definedName name="_Div4">'[1]2-stage'!$B$13</definedName>
    <definedName name="g_firm">'[1]Sprd 13.2'!$B$23</definedName>
    <definedName name="k">'[1]2-stage'!$B$5</definedName>
    <definedName name="k_eq">'Sprd 13.1'!$B$5</definedName>
    <definedName name="Price4">'[1]2-stage'!$B$15</definedName>
    <definedName name="rdebt">'[1]Sprd 13.2'!$B$25</definedName>
    <definedName name="tax_rate">'[1]Sprd 13.2'!$B$24</definedName>
    <definedName name="term_g">'Sprd 13.1'!$B$8</definedName>
    <definedName name="WACC_5">'[1]Sprd 13.2'!$G$32</definedName>
  </definedNames>
  <calcPr calcId="145621"/>
</workbook>
</file>

<file path=xl/calcChain.xml><?xml version="1.0" encoding="utf-8"?>
<calcChain xmlns="http://schemas.openxmlformats.org/spreadsheetml/2006/main">
  <c r="B8" i="1" l="1"/>
  <c r="F17" i="1" s="1"/>
  <c r="F6" i="1"/>
  <c r="E6" i="1" s="1"/>
  <c r="H5" i="1"/>
  <c r="B5" i="1"/>
  <c r="E4" i="1"/>
  <c r="H4" i="1" s="1"/>
  <c r="E3" i="1"/>
  <c r="H3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H2" i="1"/>
  <c r="H6" i="1" l="1"/>
  <c r="F16" i="1"/>
  <c r="F7" i="1"/>
  <c r="F8" i="1" s="1"/>
  <c r="F9" i="1" s="1"/>
  <c r="F10" i="1" s="1"/>
  <c r="F11" i="1" s="1"/>
  <c r="F12" i="1" s="1"/>
  <c r="F13" i="1" s="1"/>
  <c r="F14" i="1" s="1"/>
  <c r="F15" i="1" s="1"/>
  <c r="E7" i="1" l="1"/>
  <c r="H7" i="1" l="1"/>
  <c r="E8" i="1"/>
  <c r="H8" i="1" l="1"/>
  <c r="E9" i="1"/>
  <c r="H9" i="1" l="1"/>
  <c r="E10" i="1"/>
  <c r="H10" i="1" l="1"/>
  <c r="E11" i="1"/>
  <c r="H11" i="1" l="1"/>
  <c r="E12" i="1"/>
  <c r="H12" i="1" l="1"/>
  <c r="E13" i="1"/>
  <c r="H13" i="1" l="1"/>
  <c r="E14" i="1"/>
  <c r="H14" i="1" l="1"/>
  <c r="E15" i="1"/>
  <c r="H15" i="1" l="1"/>
  <c r="E16" i="1"/>
  <c r="H16" i="1" l="1"/>
  <c r="E17" i="1"/>
  <c r="G17" i="1" l="1"/>
  <c r="H17" i="1" s="1"/>
  <c r="H19" i="1" s="1"/>
</calcChain>
</file>

<file path=xl/sharedStrings.xml><?xml version="1.0" encoding="utf-8"?>
<sst xmlns="http://schemas.openxmlformats.org/spreadsheetml/2006/main" count="24" uniqueCount="24">
  <si>
    <t>Inputs</t>
  </si>
  <si>
    <t>Year</t>
  </si>
  <si>
    <t>Dividend</t>
  </si>
  <si>
    <t>Div growth</t>
  </si>
  <si>
    <t>Term value</t>
  </si>
  <si>
    <t>Investor CF</t>
  </si>
  <si>
    <t>beta</t>
  </si>
  <si>
    <t>mkt_prem</t>
  </si>
  <si>
    <t>rf</t>
  </si>
  <si>
    <t>k_equity</t>
  </si>
  <si>
    <t>plowback</t>
  </si>
  <si>
    <t>roe</t>
  </si>
  <si>
    <t>term_gwth</t>
  </si>
  <si>
    <t xml:space="preserve">Value line </t>
  </si>
  <si>
    <t>forecasts of</t>
  </si>
  <si>
    <t>annual dividends</t>
  </si>
  <si>
    <t>Transitional period</t>
  </si>
  <si>
    <t>with slowing dividend</t>
  </si>
  <si>
    <t>growth</t>
  </si>
  <si>
    <t>= PV of CF</t>
  </si>
  <si>
    <t>Beginning of constant</t>
  </si>
  <si>
    <t>E17 * (1+ F17)/(B5 - F17)</t>
  </si>
  <si>
    <t>growth period</t>
  </si>
  <si>
    <t>NPV(B5,H2:H17)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</si>
</sst>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8" fontId="0" fillId="0" borderId="0" xfId="0" applyNumberFormat="1"/>
    <xf numFmtId="0" fontId="2" fillId="0" borderId="1" xfId="0" applyFont="1" applyBorder="1"/>
    <xf numFmtId="0" fontId="0" fillId="0" borderId="2" xfId="0" applyBorder="1"/>
    <xf numFmtId="0" fontId="1" fillId="0" borderId="2" xfId="0" applyFont="1" applyBorder="1"/>
    <xf numFmtId="2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/>
    <xf numFmtId="2" fontId="1" fillId="0" borderId="2" xfId="0" applyNumberFormat="1" applyFon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2" fontId="0" fillId="0" borderId="0" xfId="0" applyNumberFormat="1" applyBorder="1"/>
    <xf numFmtId="164" fontId="0" fillId="0" borderId="0" xfId="0" applyNumberFormat="1" applyBorder="1"/>
    <xf numFmtId="0" fontId="0" fillId="0" borderId="5" xfId="0" applyBorder="1"/>
    <xf numFmtId="165" fontId="0" fillId="0" borderId="0" xfId="0" applyNumberFormat="1" applyBorder="1"/>
    <xf numFmtId="0" fontId="0" fillId="0" borderId="5" xfId="0" quotePrefix="1" applyBorder="1" applyAlignment="1">
      <alignment horizontal="center"/>
    </xf>
    <xf numFmtId="2" fontId="0" fillId="0" borderId="0" xfId="0" quotePrefix="1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164" fontId="0" fillId="0" borderId="7" xfId="0" applyNumberFormat="1" applyBorder="1"/>
    <xf numFmtId="2" fontId="0" fillId="0" borderId="7" xfId="0" quotePrefix="1" applyNumberFormat="1" applyBorder="1"/>
    <xf numFmtId="0" fontId="0" fillId="0" borderId="8" xfId="0" applyBorder="1"/>
    <xf numFmtId="0" fontId="0" fillId="0" borderId="1" xfId="0" applyBorder="1"/>
    <xf numFmtId="2" fontId="0" fillId="0" borderId="2" xfId="0" applyNumberFormat="1" applyBorder="1"/>
    <xf numFmtId="164" fontId="0" fillId="0" borderId="2" xfId="0" applyNumberFormat="1" applyBorder="1"/>
    <xf numFmtId="165" fontId="0" fillId="0" borderId="7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</xdr:row>
      <xdr:rowOff>38100</xdr:rowOff>
    </xdr:from>
    <xdr:to>
      <xdr:col>3</xdr:col>
      <xdr:colOff>171450</xdr:colOff>
      <xdr:row>5</xdr:row>
      <xdr:rowOff>9525</xdr:rowOff>
    </xdr:to>
    <xdr:sp macro="" textlink="">
      <xdr:nvSpPr>
        <xdr:cNvPr id="1025" name="AutoShape 1"/>
        <xdr:cNvSpPr>
          <a:spLocks/>
        </xdr:cNvSpPr>
      </xdr:nvSpPr>
      <xdr:spPr bwMode="auto">
        <a:xfrm>
          <a:off x="2114550" y="228600"/>
          <a:ext cx="133350" cy="733425"/>
        </a:xfrm>
        <a:prstGeom prst="leftBrace">
          <a:avLst>
            <a:gd name="adj1" fmla="val 3867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5</xdr:row>
      <xdr:rowOff>38100</xdr:rowOff>
    </xdr:from>
    <xdr:to>
      <xdr:col>3</xdr:col>
      <xdr:colOff>161925</xdr:colOff>
      <xdr:row>16</xdr:row>
      <xdr:rowOff>0</xdr:rowOff>
    </xdr:to>
    <xdr:sp macro="" textlink="">
      <xdr:nvSpPr>
        <xdr:cNvPr id="1026" name="AutoShape 2"/>
        <xdr:cNvSpPr>
          <a:spLocks/>
        </xdr:cNvSpPr>
      </xdr:nvSpPr>
      <xdr:spPr bwMode="auto">
        <a:xfrm>
          <a:off x="2124075" y="990600"/>
          <a:ext cx="114300" cy="2057400"/>
        </a:xfrm>
        <a:prstGeom prst="leftBrace">
          <a:avLst>
            <a:gd name="adj1" fmla="val 12708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171450</xdr:colOff>
      <xdr:row>3</xdr:row>
      <xdr:rowOff>133350</xdr:rowOff>
    </xdr:from>
    <xdr:to>
      <xdr:col>3</xdr:col>
      <xdr:colOff>38100</xdr:colOff>
      <xdr:row>11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>
          <a:off x="1057275" y="704850"/>
          <a:ext cx="1057275" cy="14763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</xdr:spPr>
    </xdr:sp>
    <xdr:clientData/>
  </xdr:twoCellAnchor>
  <xdr:twoCellAnchor>
    <xdr:from>
      <xdr:col>1</xdr:col>
      <xdr:colOff>476250</xdr:colOff>
      <xdr:row>11</xdr:row>
      <xdr:rowOff>104775</xdr:rowOff>
    </xdr:from>
    <xdr:to>
      <xdr:col>2</xdr:col>
      <xdr:colOff>600075</xdr:colOff>
      <xdr:row>16</xdr:row>
      <xdr:rowOff>76200</xdr:rowOff>
    </xdr:to>
    <xdr:cxnSp macro="">
      <xdr:nvCxnSpPr>
        <xdr:cNvPr id="1028" name="AutoShape 4"/>
        <xdr:cNvCxnSpPr>
          <a:cxnSpLocks noChangeShapeType="1"/>
        </xdr:cNvCxnSpPr>
      </xdr:nvCxnSpPr>
      <xdr:spPr bwMode="auto">
        <a:xfrm flipV="1">
          <a:off x="1362075" y="2200275"/>
          <a:ext cx="714375" cy="9239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7</xdr:col>
      <xdr:colOff>523875</xdr:colOff>
      <xdr:row>19</xdr:row>
      <xdr:rowOff>9525</xdr:rowOff>
    </xdr:from>
    <xdr:to>
      <xdr:col>8</xdr:col>
      <xdr:colOff>0</xdr:colOff>
      <xdr:row>20</xdr:row>
      <xdr:rowOff>0</xdr:rowOff>
    </xdr:to>
    <xdr:cxnSp macro="">
      <xdr:nvCxnSpPr>
        <xdr:cNvPr id="1029" name="AutoShape 5"/>
        <xdr:cNvCxnSpPr>
          <a:cxnSpLocks noChangeShapeType="1"/>
        </xdr:cNvCxnSpPr>
      </xdr:nvCxnSpPr>
      <xdr:spPr bwMode="auto">
        <a:xfrm flipH="1" flipV="1">
          <a:off x="5248275" y="3629025"/>
          <a:ext cx="228600" cy="18097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5</xdr:col>
      <xdr:colOff>142875</xdr:colOff>
      <xdr:row>16</xdr:row>
      <xdr:rowOff>142875</xdr:rowOff>
    </xdr:from>
    <xdr:to>
      <xdr:col>6</xdr:col>
      <xdr:colOff>238125</xdr:colOff>
      <xdr:row>18</xdr:row>
      <xdr:rowOff>152400</xdr:rowOff>
    </xdr:to>
    <xdr:cxnSp macro="">
      <xdr:nvCxnSpPr>
        <xdr:cNvPr id="1030" name="AutoShape 6"/>
        <xdr:cNvCxnSpPr>
          <a:cxnSpLocks noChangeShapeType="1"/>
        </xdr:cNvCxnSpPr>
      </xdr:nvCxnSpPr>
      <xdr:spPr bwMode="auto">
        <a:xfrm flipV="1">
          <a:off x="3438525" y="3190875"/>
          <a:ext cx="781050" cy="3905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  <xdr:twoCellAnchor>
    <xdr:from>
      <xdr:col>2</xdr:col>
      <xdr:colOff>76200</xdr:colOff>
      <xdr:row>16</xdr:row>
      <xdr:rowOff>114300</xdr:rowOff>
    </xdr:from>
    <xdr:to>
      <xdr:col>3</xdr:col>
      <xdr:colOff>285750</xdr:colOff>
      <xdr:row>18</xdr:row>
      <xdr:rowOff>142875</xdr:rowOff>
    </xdr:to>
    <xdr:cxnSp macro="">
      <xdr:nvCxnSpPr>
        <xdr:cNvPr id="1031" name="AutoShape 7"/>
        <xdr:cNvCxnSpPr>
          <a:cxnSpLocks noChangeShapeType="1"/>
        </xdr:cNvCxnSpPr>
      </xdr:nvCxnSpPr>
      <xdr:spPr bwMode="auto">
        <a:xfrm flipV="1">
          <a:off x="1571625" y="3162300"/>
          <a:ext cx="790575" cy="40957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elle_Bathurst/BKM%20Essentials%209e/MSP/MS/Spreadsheets/BKM%209e%20Ch%2013%20spreadsheets%20NF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3.1"/>
      <sheetName val="Table 13.2"/>
      <sheetName val="Sprd 13.1"/>
      <sheetName val="Fig 13.3,13.8"/>
      <sheetName val="Fig 13.4,13.5"/>
      <sheetName val="Fig 13.6"/>
      <sheetName val="Sprd 13.2"/>
      <sheetName val="Table 13.4"/>
      <sheetName val="2-stage"/>
    </sheetNames>
    <sheetDataSet>
      <sheetData sheetId="0"/>
      <sheetData sheetId="1"/>
      <sheetData sheetId="2">
        <row r="5">
          <cell r="B5">
            <v>0.10100000000000001</v>
          </cell>
        </row>
      </sheetData>
      <sheetData sheetId="3"/>
      <sheetData sheetId="4"/>
      <sheetData sheetId="5"/>
      <sheetData sheetId="6">
        <row r="23">
          <cell r="B23">
            <v>2.5000000000000001E-2</v>
          </cell>
        </row>
        <row r="24">
          <cell r="B24">
            <v>0.35</v>
          </cell>
        </row>
        <row r="25">
          <cell r="B25">
            <v>4.2000000000000003E-2</v>
          </cell>
        </row>
        <row r="32">
          <cell r="G32">
            <v>7.9754950500505004E-2</v>
          </cell>
        </row>
      </sheetData>
      <sheetData sheetId="7"/>
      <sheetData sheetId="8">
        <row r="5">
          <cell r="B5">
            <v>0.109</v>
          </cell>
        </row>
        <row r="10">
          <cell r="B10">
            <v>0.72</v>
          </cell>
        </row>
        <row r="11">
          <cell r="B11">
            <v>0.81</v>
          </cell>
        </row>
        <row r="12">
          <cell r="B12">
            <v>0.9</v>
          </cell>
        </row>
        <row r="13">
          <cell r="B13">
            <v>1</v>
          </cell>
        </row>
        <row r="15">
          <cell r="B15">
            <v>31.61764705882354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/>
  </sheetViews>
  <sheetFormatPr defaultRowHeight="15" x14ac:dyDescent="0.25"/>
  <cols>
    <col min="1" max="1" width="13.28515625" customWidth="1"/>
    <col min="3" max="3" width="8.7109375" customWidth="1"/>
    <col min="5" max="5" width="9.140625" style="2"/>
    <col min="6" max="6" width="10.28515625" style="1" customWidth="1"/>
    <col min="7" max="7" width="11.140625" style="2" customWidth="1"/>
    <col min="8" max="8" width="11.28515625" style="2" customWidth="1"/>
    <col min="9" max="9" width="9.7109375" customWidth="1"/>
  </cols>
  <sheetData>
    <row r="1" spans="1:14" x14ac:dyDescent="0.25">
      <c r="A1" s="5" t="s">
        <v>0</v>
      </c>
      <c r="B1" s="6"/>
      <c r="C1" s="6"/>
      <c r="D1" s="7" t="s">
        <v>1</v>
      </c>
      <c r="E1" s="8" t="s">
        <v>2</v>
      </c>
      <c r="F1" s="9" t="s">
        <v>3</v>
      </c>
      <c r="G1" s="10" t="s">
        <v>4</v>
      </c>
      <c r="H1" s="8" t="s">
        <v>5</v>
      </c>
      <c r="I1" s="11"/>
    </row>
    <row r="2" spans="1:14" x14ac:dyDescent="0.25">
      <c r="A2" s="26" t="s">
        <v>6</v>
      </c>
      <c r="B2" s="6">
        <v>0.9</v>
      </c>
      <c r="C2" s="6"/>
      <c r="D2" s="6">
        <v>2012</v>
      </c>
      <c r="E2" s="27">
        <v>0.72</v>
      </c>
      <c r="F2" s="28"/>
      <c r="G2" s="27"/>
      <c r="H2" s="27">
        <f>E2+G2</f>
        <v>0.72</v>
      </c>
      <c r="I2" s="11"/>
    </row>
    <row r="3" spans="1:14" x14ac:dyDescent="0.25">
      <c r="A3" s="12" t="s">
        <v>7</v>
      </c>
      <c r="B3" s="13">
        <v>0.08</v>
      </c>
      <c r="C3" s="13"/>
      <c r="D3" s="13">
        <f>D2+1</f>
        <v>2013</v>
      </c>
      <c r="E3" s="14">
        <f>E2+(E$5-E$2)/3</f>
        <v>0.81333333333333335</v>
      </c>
      <c r="F3" s="15"/>
      <c r="G3" s="14"/>
      <c r="H3" s="14">
        <f t="shared" ref="H3:H17" si="0">E3+G3</f>
        <v>0.81333333333333335</v>
      </c>
      <c r="I3" s="16"/>
    </row>
    <row r="4" spans="1:14" x14ac:dyDescent="0.25">
      <c r="A4" s="12" t="s">
        <v>8</v>
      </c>
      <c r="B4" s="13">
        <v>2.9000000000000001E-2</v>
      </c>
      <c r="C4" s="13"/>
      <c r="D4" s="13">
        <f t="shared" ref="D4:D17" si="1">D3+1</f>
        <v>2014</v>
      </c>
      <c r="E4" s="14">
        <f>E2+2*(E$5-E$2)/3</f>
        <v>0.90666666666666662</v>
      </c>
      <c r="F4" s="15"/>
      <c r="G4" s="14"/>
      <c r="H4" s="14">
        <f t="shared" si="0"/>
        <v>0.90666666666666662</v>
      </c>
      <c r="I4" s="16"/>
      <c r="N4" s="3"/>
    </row>
    <row r="5" spans="1:14" x14ac:dyDescent="0.25">
      <c r="A5" s="20" t="s">
        <v>9</v>
      </c>
      <c r="B5" s="29">
        <f>B4+B2*B3</f>
        <v>0.10100000000000001</v>
      </c>
      <c r="C5" s="21"/>
      <c r="D5" s="21">
        <f t="shared" si="1"/>
        <v>2015</v>
      </c>
      <c r="E5" s="22">
        <v>1</v>
      </c>
      <c r="F5" s="23"/>
      <c r="G5" s="22"/>
      <c r="H5" s="22">
        <f t="shared" si="0"/>
        <v>1</v>
      </c>
      <c r="I5" s="25"/>
    </row>
    <row r="6" spans="1:14" x14ac:dyDescent="0.25">
      <c r="A6" s="12" t="s">
        <v>10</v>
      </c>
      <c r="B6" s="13">
        <v>0.75</v>
      </c>
      <c r="C6" s="13"/>
      <c r="D6" s="13">
        <f t="shared" si="1"/>
        <v>2016</v>
      </c>
      <c r="E6" s="14">
        <f t="shared" ref="E6:E17" si="2">E5*(1+F6)</f>
        <v>1.1157215834702825</v>
      </c>
      <c r="F6" s="17">
        <f>(E5/E2)^(1/3) -1</f>
        <v>0.1157215834702825</v>
      </c>
      <c r="G6" s="14"/>
      <c r="H6" s="14">
        <f t="shared" si="0"/>
        <v>1.1157215834702825</v>
      </c>
      <c r="I6" s="16"/>
    </row>
    <row r="7" spans="1:14" x14ac:dyDescent="0.25">
      <c r="A7" s="12" t="s">
        <v>11</v>
      </c>
      <c r="B7" s="13">
        <v>0.1</v>
      </c>
      <c r="C7" s="13"/>
      <c r="D7" s="13">
        <f t="shared" si="1"/>
        <v>2017</v>
      </c>
      <c r="E7" s="14">
        <f t="shared" si="2"/>
        <v>1.2402912568623465</v>
      </c>
      <c r="F7" s="17">
        <f>F6 - ($F$6-$F$16)/10</f>
        <v>0.11164942512325425</v>
      </c>
      <c r="G7" s="14"/>
      <c r="H7" s="14">
        <f t="shared" si="0"/>
        <v>1.2402912568623465</v>
      </c>
      <c r="I7" s="16"/>
    </row>
    <row r="8" spans="1:14" x14ac:dyDescent="0.25">
      <c r="A8" s="12" t="s">
        <v>12</v>
      </c>
      <c r="B8" s="15">
        <f>B6*B7</f>
        <v>7.5000000000000011E-2</v>
      </c>
      <c r="C8" s="13"/>
      <c r="D8" s="13">
        <f t="shared" si="1"/>
        <v>2018</v>
      </c>
      <c r="E8" s="14">
        <f t="shared" si="2"/>
        <v>1.3737184002820479</v>
      </c>
      <c r="F8" s="17">
        <f t="shared" ref="F8:F15" si="3">F7 - ($F$6-$F$16)/10</f>
        <v>0.107577266776226</v>
      </c>
      <c r="G8" s="14"/>
      <c r="H8" s="14">
        <f t="shared" si="0"/>
        <v>1.3737184002820479</v>
      </c>
      <c r="I8" s="16"/>
    </row>
    <row r="9" spans="1:14" x14ac:dyDescent="0.25">
      <c r="A9" s="12"/>
      <c r="B9" s="13"/>
      <c r="C9" s="13"/>
      <c r="D9" s="13">
        <f t="shared" si="1"/>
        <v>2019</v>
      </c>
      <c r="E9" s="14">
        <f t="shared" si="2"/>
        <v>1.5159052722544255</v>
      </c>
      <c r="F9" s="17">
        <f t="shared" si="3"/>
        <v>0.10350510842919776</v>
      </c>
      <c r="G9" s="14"/>
      <c r="H9" s="14">
        <f t="shared" si="0"/>
        <v>1.5159052722544255</v>
      </c>
      <c r="I9" s="16"/>
    </row>
    <row r="10" spans="1:14" x14ac:dyDescent="0.25">
      <c r="A10" s="12"/>
      <c r="B10" s="13"/>
      <c r="C10" s="13"/>
      <c r="D10" s="13">
        <f t="shared" si="1"/>
        <v>2020</v>
      </c>
      <c r="E10" s="14">
        <f t="shared" si="2"/>
        <v>1.6666362055197974</v>
      </c>
      <c r="F10" s="17">
        <f t="shared" si="3"/>
        <v>9.9432950082169513E-2</v>
      </c>
      <c r="G10" s="14"/>
      <c r="H10" s="14">
        <f t="shared" si="0"/>
        <v>1.6666362055197974</v>
      </c>
      <c r="I10" s="16"/>
    </row>
    <row r="11" spans="1:14" x14ac:dyDescent="0.25">
      <c r="A11" s="12"/>
      <c r="B11" s="13"/>
      <c r="C11" s="13"/>
      <c r="D11" s="13">
        <f t="shared" si="1"/>
        <v>2021</v>
      </c>
      <c r="E11" s="14">
        <f t="shared" si="2"/>
        <v>1.825567953612617</v>
      </c>
      <c r="F11" s="17">
        <f t="shared" si="3"/>
        <v>9.5360791735141268E-2</v>
      </c>
      <c r="G11" s="14"/>
      <c r="H11" s="14">
        <f t="shared" si="0"/>
        <v>1.825567953612617</v>
      </c>
      <c r="I11" s="16"/>
    </row>
    <row r="12" spans="1:14" x14ac:dyDescent="0.25">
      <c r="A12" s="12" t="s">
        <v>13</v>
      </c>
      <c r="B12" s="13"/>
      <c r="C12" s="13"/>
      <c r="D12" s="13">
        <f t="shared" si="1"/>
        <v>2022</v>
      </c>
      <c r="E12" s="14">
        <f t="shared" si="2"/>
        <v>1.992221557255047</v>
      </c>
      <c r="F12" s="17">
        <f t="shared" si="3"/>
        <v>9.1288633388113022E-2</v>
      </c>
      <c r="G12" s="14"/>
      <c r="H12" s="14">
        <f t="shared" si="0"/>
        <v>1.992221557255047</v>
      </c>
      <c r="I12" s="16"/>
    </row>
    <row r="13" spans="1:14" x14ac:dyDescent="0.25">
      <c r="A13" s="12" t="s">
        <v>14</v>
      </c>
      <c r="B13" s="13"/>
      <c r="C13" s="13"/>
      <c r="D13" s="13">
        <f t="shared" si="1"/>
        <v>2023</v>
      </c>
      <c r="E13" s="14">
        <f t="shared" si="2"/>
        <v>2.165976098979693</v>
      </c>
      <c r="F13" s="17">
        <f t="shared" si="3"/>
        <v>8.7216475041084776E-2</v>
      </c>
      <c r="G13" s="14"/>
      <c r="H13" s="14">
        <f t="shared" si="0"/>
        <v>2.165976098979693</v>
      </c>
      <c r="I13" s="16"/>
    </row>
    <row r="14" spans="1:14" x14ac:dyDescent="0.25">
      <c r="A14" s="12" t="s">
        <v>15</v>
      </c>
      <c r="B14" s="13"/>
      <c r="C14" s="13"/>
      <c r="D14" s="13">
        <f t="shared" si="1"/>
        <v>2024</v>
      </c>
      <c r="E14" s="14">
        <f t="shared" si="2"/>
        <v>2.3460647017050178</v>
      </c>
      <c r="F14" s="17">
        <f t="shared" si="3"/>
        <v>8.314431669405653E-2</v>
      </c>
      <c r="G14" s="14"/>
      <c r="H14" s="14">
        <f t="shared" si="0"/>
        <v>2.3460647017050178</v>
      </c>
      <c r="I14" s="16"/>
    </row>
    <row r="15" spans="1:14" x14ac:dyDescent="0.25">
      <c r="A15" s="12"/>
      <c r="B15" s="13"/>
      <c r="C15" s="13"/>
      <c r="D15" s="13">
        <f t="shared" si="1"/>
        <v>2025</v>
      </c>
      <c r="E15" s="14">
        <f t="shared" si="2"/>
        <v>2.5315731012906104</v>
      </c>
      <c r="F15" s="17">
        <f t="shared" si="3"/>
        <v>7.9072158347028285E-2</v>
      </c>
      <c r="G15" s="14"/>
      <c r="H15" s="14">
        <f t="shared" si="0"/>
        <v>2.5315731012906104</v>
      </c>
      <c r="I15" s="16"/>
    </row>
    <row r="16" spans="1:14" x14ac:dyDescent="0.25">
      <c r="A16" s="12"/>
      <c r="B16" s="13"/>
      <c r="C16" s="13"/>
      <c r="D16" s="13">
        <f t="shared" si="1"/>
        <v>2026</v>
      </c>
      <c r="E16" s="14">
        <f t="shared" si="2"/>
        <v>2.7214410838874059</v>
      </c>
      <c r="F16" s="17">
        <f>term_g</f>
        <v>7.5000000000000011E-2</v>
      </c>
      <c r="G16" s="14"/>
      <c r="H16" s="14">
        <f t="shared" si="0"/>
        <v>2.7214410838874059</v>
      </c>
      <c r="I16" s="16"/>
      <c r="M16" s="4"/>
    </row>
    <row r="17" spans="1:9" x14ac:dyDescent="0.25">
      <c r="A17" s="12" t="s">
        <v>16</v>
      </c>
      <c r="B17" s="13"/>
      <c r="C17" s="13"/>
      <c r="D17" s="13">
        <f t="shared" si="1"/>
        <v>2027</v>
      </c>
      <c r="E17" s="14">
        <f t="shared" si="2"/>
        <v>2.9255491651789614</v>
      </c>
      <c r="F17" s="17">
        <f>B8</f>
        <v>7.5000000000000011E-2</v>
      </c>
      <c r="G17" s="14">
        <f>E17*(1+F17)/(k_eq - term_g)</f>
        <v>120.9602058679763</v>
      </c>
      <c r="H17" s="14">
        <f t="shared" si="0"/>
        <v>123.88575503315526</v>
      </c>
      <c r="I17" s="16"/>
    </row>
    <row r="18" spans="1:9" x14ac:dyDescent="0.25">
      <c r="A18" s="12" t="s">
        <v>17</v>
      </c>
      <c r="B18" s="13"/>
      <c r="C18" s="13"/>
      <c r="D18" s="13"/>
      <c r="E18" s="14"/>
      <c r="F18" s="15"/>
      <c r="G18" s="14"/>
      <c r="H18" s="14"/>
      <c r="I18" s="16"/>
    </row>
    <row r="19" spans="1:9" x14ac:dyDescent="0.25">
      <c r="A19" s="12" t="s">
        <v>18</v>
      </c>
      <c r="B19" s="13"/>
      <c r="C19" s="13"/>
      <c r="D19" s="13"/>
      <c r="E19" s="14"/>
      <c r="F19" s="15"/>
      <c r="G19" s="14"/>
      <c r="H19" s="14">
        <f>NPV(k_eq,H2:H17)</f>
        <v>36.790231001585198</v>
      </c>
      <c r="I19" s="18" t="s">
        <v>19</v>
      </c>
    </row>
    <row r="20" spans="1:9" x14ac:dyDescent="0.25">
      <c r="A20" s="12"/>
      <c r="B20" s="13" t="s">
        <v>20</v>
      </c>
      <c r="C20" s="13"/>
      <c r="D20" s="13"/>
      <c r="E20" s="19" t="s">
        <v>21</v>
      </c>
      <c r="F20" s="15"/>
      <c r="G20" s="14"/>
      <c r="H20" s="14"/>
      <c r="I20" s="16"/>
    </row>
    <row r="21" spans="1:9" x14ac:dyDescent="0.25">
      <c r="A21" s="20"/>
      <c r="B21" s="21" t="s">
        <v>22</v>
      </c>
      <c r="C21" s="21"/>
      <c r="D21" s="21"/>
      <c r="E21" s="22"/>
      <c r="F21" s="23"/>
      <c r="G21" s="22"/>
      <c r="H21" s="24" t="s">
        <v>23</v>
      </c>
      <c r="I21" s="25"/>
    </row>
  </sheetData>
  <phoneticPr fontId="0" type="noConversion"/>
  <printOptions headings="1" gridLines="1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Sprd 13.1</vt:lpstr>
      <vt:lpstr>k_eq</vt:lpstr>
      <vt:lpstr>term_g</vt:lpstr>
    </vt:vector>
  </TitlesOfParts>
  <Company>The McGraw-Hill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Bathurst, Noelle</dc:creator>
  <cp:lastModifiedBy>IT Operations</cp:lastModifiedBy>
  <dcterms:created xsi:type="dcterms:W3CDTF">2012-08-07T16:14:43Z</dcterms:created>
  <dcterms:modified xsi:type="dcterms:W3CDTF">2012-08-13T01:44:43Z</dcterms:modified>
</cp:coreProperties>
</file>