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10-12" sheetId="155" r:id="rId1"/>
    <sheet name="10-16" sheetId="158" r:id="rId2"/>
    <sheet name="10-22" sheetId="147" r:id="rId3"/>
    <sheet name="10-34" sheetId="140" r:id="rId4"/>
    <sheet name="10-44" sheetId="167" r:id="rId5"/>
  </sheets>
  <calcPr calcId="145621"/>
</workbook>
</file>

<file path=xl/calcChain.xml><?xml version="1.0" encoding="utf-8"?>
<calcChain xmlns="http://schemas.openxmlformats.org/spreadsheetml/2006/main">
  <c r="G50" i="167" l="1"/>
  <c r="G48" i="167"/>
  <c r="G44" i="167"/>
  <c r="G46" i="167" s="1"/>
  <c r="G49" i="167" s="1"/>
  <c r="G40" i="167"/>
  <c r="E35" i="167"/>
  <c r="D30" i="167"/>
  <c r="D31" i="167" s="1"/>
  <c r="D29" i="167"/>
  <c r="E19" i="167"/>
  <c r="D15" i="167"/>
  <c r="D14" i="167"/>
  <c r="C10" i="140"/>
  <c r="F12" i="140" s="1"/>
  <c r="D14" i="140" s="1"/>
  <c r="E16" i="140" s="1"/>
  <c r="D11" i="147"/>
  <c r="D10" i="147"/>
  <c r="E10" i="158"/>
  <c r="E9" i="158"/>
  <c r="E12" i="158" s="1"/>
  <c r="D10" i="155"/>
  <c r="D12" i="155" s="1"/>
  <c r="G51" i="167" l="1"/>
  <c r="F33" i="167"/>
  <c r="D13" i="147"/>
  <c r="E36" i="167"/>
  <c r="E21" i="167"/>
  <c r="D17" i="167"/>
  <c r="E24" i="167"/>
  <c r="E23" i="167" l="1"/>
  <c r="E25" i="167" s="1"/>
  <c r="D27" i="167" s="1"/>
  <c r="E37" i="167"/>
  <c r="E38" i="167" s="1"/>
  <c r="G42" i="167" s="1"/>
  <c r="G52" i="167" s="1"/>
  <c r="G53" i="167" s="1"/>
  <c r="C56" i="167" s="1"/>
</calcChain>
</file>

<file path=xl/sharedStrings.xml><?xml version="1.0" encoding="utf-8"?>
<sst xmlns="http://schemas.openxmlformats.org/spreadsheetml/2006/main" count="78" uniqueCount="67">
  <si>
    <t>Solution</t>
  </si>
  <si>
    <t>Invoice price</t>
  </si>
  <si>
    <t>Coupon rate</t>
  </si>
  <si>
    <t>Days since last coupon</t>
  </si>
  <si>
    <t xml:space="preserve">Maturity (years) </t>
  </si>
  <si>
    <t>YTM</t>
  </si>
  <si>
    <t>New price</t>
  </si>
  <si>
    <t>Current yield</t>
  </si>
  <si>
    <t>Holding period return</t>
  </si>
  <si>
    <t>Bond life (years)</t>
  </si>
  <si>
    <t>New yield (1 yr later)</t>
  </si>
  <si>
    <t>Semi-annual yields</t>
  </si>
  <si>
    <t>Years to maturity</t>
  </si>
  <si>
    <t>Price today</t>
  </si>
  <si>
    <t>Price in 6 months</t>
  </si>
  <si>
    <t>6 month rate of return</t>
  </si>
  <si>
    <t>Bond price</t>
  </si>
  <si>
    <t>Coupon paid annually</t>
  </si>
  <si>
    <t>Maturity (years)</t>
  </si>
  <si>
    <t>Capital gain</t>
  </si>
  <si>
    <t>Coupon period</t>
  </si>
  <si>
    <t>days</t>
  </si>
  <si>
    <t>Cash price</t>
  </si>
  <si>
    <t>Accrued interest</t>
  </si>
  <si>
    <t>a.</t>
  </si>
  <si>
    <t>b.</t>
  </si>
  <si>
    <t>Imputed interest</t>
  </si>
  <si>
    <t>Taxable income</t>
  </si>
  <si>
    <t xml:space="preserve">YTM </t>
  </si>
  <si>
    <t>Constant yield price in 1 year</t>
  </si>
  <si>
    <t>HPR</t>
  </si>
  <si>
    <t>Coupon income</t>
  </si>
  <si>
    <t>Year end YTM</t>
  </si>
  <si>
    <t>Year end price</t>
  </si>
  <si>
    <t>Start year price</t>
  </si>
  <si>
    <t>Income tax rate</t>
  </si>
  <si>
    <t>Capital gain tax rate</t>
  </si>
  <si>
    <t>Constant yield price (2)</t>
  </si>
  <si>
    <t>Coupon tax</t>
  </si>
  <si>
    <t>Capital gain tax</t>
  </si>
  <si>
    <t>Total tax</t>
  </si>
  <si>
    <t xml:space="preserve">c. </t>
  </si>
  <si>
    <t>After tax HPR</t>
  </si>
  <si>
    <t>d.</t>
  </si>
  <si>
    <t>2 yr realized compound yield</t>
  </si>
  <si>
    <t>Price in year 2</t>
  </si>
  <si>
    <t>Coupon reinvestment rate</t>
  </si>
  <si>
    <t>total income</t>
  </si>
  <si>
    <t>e.</t>
  </si>
  <si>
    <t>Coupon in first year</t>
  </si>
  <si>
    <t>Tax on coupon</t>
  </si>
  <si>
    <t>Tax on imputed interest</t>
  </si>
  <si>
    <t>Net cash flow in first year</t>
  </si>
  <si>
    <t>After tax rate of return on reinvestments</t>
  </si>
  <si>
    <t>Net cash flow value at year 2</t>
  </si>
  <si>
    <t>Constant price year 3</t>
  </si>
  <si>
    <t>Imputed interest in year 2</t>
  </si>
  <si>
    <t>Selling price of bond in yr 2</t>
  </si>
  <si>
    <t>Coupon  yr 2 net of tax</t>
  </si>
  <si>
    <t>Capital gains tax on sales</t>
  </si>
  <si>
    <t>CF from yr 1</t>
  </si>
  <si>
    <t>Return</t>
  </si>
  <si>
    <t>You buy an eight-year bond that has a 6% current yield and a 6% coupon (paid annually). In one year, promised yields to maturity have risen to 7%. What is your holding-period return?</t>
  </si>
  <si>
    <t xml:space="preserve">Consider a bond paying a coupon rate of 10% per year semiannually when the market interest rate is only 4% per half-year. The bond has three years until maturity 
a. Find the bond’s price today and six months from now after the next coupon is paid.
b. What is the total rate of return on the bond?
</t>
  </si>
  <si>
    <t>A bond with a coupon rate of 7% makes semiannual coupon payments on January 15 and July 15 of each year. The Wall Street Journal reports the ask price for the bond on January 30 at 100:02. What is the invoice price of the bond? The coupon period has 182 days.</t>
  </si>
  <si>
    <t>A newly issued 10-year maturity, 4% coupon bond making annual coupon payments is sold to the public at a price of $800. What will be an investor’s taxable income from the bond over the coming year? The bond will not be sold at the end of the year. The bond is treated as an original-issue discount bond.</t>
  </si>
  <si>
    <t xml:space="preserve">A newly issued bond pays its coupons once a year. Its coupon rate is 5%, its maturity is 20 years, and its yield to maturity is 8%. 
a. Find the holding-period return for a one-year investment period if the bond is selling at a yield to maturity of 7% by the end of the year.
b. If you sell the bond after one year when its yield is 7%, what taxes will you owe if the tax rate on interest income is 40% and the tax rate on capital gains income is 30%? The bond is subject to original-issue discount (OID) tax treatment.
c. What is the after-tax holding-period return on the bond?
d. Find the realized compound yield before taxes for a two-year holding period, assuming that (i) you sell the bond after two years, (ii) the bond yield is 7% at the end of the second year, and (iii) the coupon can be reinvested for one year at a 3% interest rate.
e. Use the tax rates in part ( b ) to compute the after-tax two-year realized compound yield. Remember to take account of OID tax rules.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</si>
</sst>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0.0%"/>
    <numFmt numFmtId="165" formatCode="_(* #,##0_);_(* \(#,##0\);_(* &quot;-&quot;??_);_(@_)"/>
    <numFmt numFmtId="166" formatCode="_(* #,##0.0000_);_(* \(#,##0.0000\);_(* &quot;-&quot;??_);_(@_)"/>
    <numFmt numFmtId="167" formatCode="&quot;$&quot;#,##0.00"/>
    <numFmt numFmtId="168" formatCode="0.000"/>
  </numFmts>
  <fonts count="8" x14ac:knownFonts="1">
    <font>
      <sz val="11"/>
      <color theme="1"/>
      <name val="Calibri"/>
      <family val="2"/>
      <scheme val="minor"/>
    </font>
    <font>
      <sz val="11"/>
      <color theme="1"/>
      <name val="Calibri"/>
      <family val="2"/>
      <scheme val="minor"/>
    </font>
    <font>
      <sz val="16"/>
      <color rgb="FFFF0000"/>
      <name val="Arial"/>
      <family val="2"/>
    </font>
    <font>
      <sz val="16"/>
      <name val="Arial"/>
      <family val="2"/>
    </font>
    <font>
      <b/>
      <sz val="16"/>
      <name val="Arial"/>
      <family val="2"/>
    </font>
    <font>
      <sz val="10"/>
      <name val="Arial"/>
      <family val="2"/>
    </font>
    <font>
      <sz val="16"/>
      <color rgb="FF0070C0"/>
      <name val="Calibri"/>
      <family val="2"/>
      <scheme val="minor"/>
    </font>
    <font>
      <sz val="16"/>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4" fontId="1" fillId="0" borderId="0" applyFont="0" applyFill="0" applyBorder="0" applyAlignment="0" applyProtection="0"/>
  </cellStyleXfs>
  <cellXfs count="26">
    <xf numFmtId="0" fontId="0" fillId="0" borderId="0" xfId="0"/>
    <xf numFmtId="0" fontId="2" fillId="2" borderId="0" xfId="0" applyFont="1" applyFill="1" applyBorder="1"/>
    <xf numFmtId="0" fontId="3" fillId="2" borderId="0" xfId="0" applyFont="1" applyFill="1" applyBorder="1"/>
    <xf numFmtId="0" fontId="7" fillId="2" borderId="0" xfId="0" applyFont="1" applyFill="1"/>
    <xf numFmtId="10" fontId="7" fillId="2" borderId="0" xfId="2" applyNumberFormat="1" applyFont="1" applyFill="1"/>
    <xf numFmtId="165" fontId="7" fillId="2" borderId="0" xfId="1" applyNumberFormat="1" applyFont="1" applyFill="1"/>
    <xf numFmtId="44" fontId="7" fillId="2" borderId="0" xfId="4" applyFont="1" applyFill="1"/>
    <xf numFmtId="10" fontId="7" fillId="2" borderId="0" xfId="0" applyNumberFormat="1" applyFont="1" applyFill="1"/>
    <xf numFmtId="0" fontId="6" fillId="2" borderId="0" xfId="0" applyFont="1" applyFill="1"/>
    <xf numFmtId="8" fontId="7" fillId="2" borderId="0" xfId="0" applyNumberFormat="1" applyFont="1" applyFill="1"/>
    <xf numFmtId="167" fontId="7" fillId="2" borderId="0" xfId="0" applyNumberFormat="1" applyFont="1" applyFill="1"/>
    <xf numFmtId="0" fontId="7" fillId="2" borderId="1" xfId="0" applyFont="1" applyFill="1" applyBorder="1"/>
    <xf numFmtId="44" fontId="7" fillId="2" borderId="0" xfId="4" applyNumberFormat="1" applyFont="1" applyFill="1"/>
    <xf numFmtId="8" fontId="7" fillId="2" borderId="1" xfId="0" applyNumberFormat="1" applyFont="1" applyFill="1" applyBorder="1"/>
    <xf numFmtId="167" fontId="7" fillId="2" borderId="1" xfId="0" applyNumberFormat="1" applyFont="1" applyFill="1" applyBorder="1"/>
    <xf numFmtId="0" fontId="7" fillId="2" borderId="2" xfId="0" applyFont="1" applyFill="1" applyBorder="1"/>
    <xf numFmtId="10" fontId="7" fillId="2" borderId="3" xfId="2" applyNumberFormat="1" applyFont="1" applyFill="1" applyBorder="1"/>
    <xf numFmtId="0" fontId="6" fillId="3" borderId="4" xfId="0" applyFont="1" applyFill="1" applyBorder="1"/>
    <xf numFmtId="10" fontId="6" fillId="3" borderId="4" xfId="2" applyNumberFormat="1" applyFont="1" applyFill="1" applyBorder="1"/>
    <xf numFmtId="43" fontId="6" fillId="3" borderId="4" xfId="1" applyFont="1" applyFill="1" applyBorder="1"/>
    <xf numFmtId="166" fontId="6" fillId="3" borderId="4" xfId="1" applyNumberFormat="1" applyFont="1" applyFill="1" applyBorder="1"/>
    <xf numFmtId="165" fontId="6" fillId="3" borderId="4" xfId="1" applyNumberFormat="1" applyFont="1" applyFill="1" applyBorder="1"/>
    <xf numFmtId="164" fontId="6" fillId="3" borderId="4" xfId="2" applyNumberFormat="1" applyFont="1" applyFill="1" applyBorder="1"/>
    <xf numFmtId="44" fontId="6" fillId="3" borderId="4" xfId="4" applyFont="1" applyFill="1" applyBorder="1"/>
    <xf numFmtId="168" fontId="6" fillId="3" borderId="4" xfId="0" applyNumberFormat="1" applyFont="1" applyFill="1" applyBorder="1"/>
    <xf numFmtId="0" fontId="4" fillId="2" borderId="0" xfId="0" applyFont="1" applyFill="1" applyBorder="1" applyAlignment="1">
      <alignment horizontal="left" wrapText="1"/>
    </xf>
  </cellXfs>
  <cellStyles count="5">
    <cellStyle name="Comma" xfId="1" builtinId="3"/>
    <cellStyle name="Currency" xfId="4" builtinId="4"/>
    <cellStyle name="Normal" xfId="0" builtinId="0"/>
    <cellStyle name="Normal 2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tabSelected="1" workbookViewId="0"/>
  </sheetViews>
  <sheetFormatPr defaultColWidth="10.85546875" defaultRowHeight="21" x14ac:dyDescent="0.35"/>
  <cols>
    <col min="1" max="1" width="10.85546875" style="2"/>
    <col min="2" max="2" width="10.85546875" style="3"/>
    <col min="3" max="3" width="16.28515625" style="3" customWidth="1"/>
    <col min="4" max="4" width="13.140625" style="3" bestFit="1" customWidth="1"/>
    <col min="5" max="16" width="10.85546875" style="3"/>
    <col min="17" max="16384" width="10.85546875" style="2"/>
  </cols>
  <sheetData>
    <row r="1" spans="1:7" s="2" customFormat="1" ht="89.25" customHeight="1" x14ac:dyDescent="0.3">
      <c r="B1" s="25" t="s">
        <v>62</v>
      </c>
      <c r="C1" s="25"/>
      <c r="D1" s="25"/>
      <c r="E1" s="25"/>
      <c r="F1" s="25"/>
      <c r="G1" s="25"/>
    </row>
    <row r="3" spans="1:7" x14ac:dyDescent="0.35">
      <c r="B3" s="3" t="s">
        <v>9</v>
      </c>
      <c r="D3" s="17"/>
    </row>
    <row r="4" spans="1:7" x14ac:dyDescent="0.35">
      <c r="B4" s="3" t="s">
        <v>7</v>
      </c>
      <c r="D4" s="17"/>
    </row>
    <row r="5" spans="1:7" x14ac:dyDescent="0.35">
      <c r="B5" s="3" t="s">
        <v>2</v>
      </c>
      <c r="D5" s="17"/>
    </row>
    <row r="6" spans="1:7" x14ac:dyDescent="0.35">
      <c r="B6" s="3" t="s">
        <v>10</v>
      </c>
      <c r="D6" s="17"/>
    </row>
    <row r="8" spans="1:7" x14ac:dyDescent="0.35">
      <c r="A8" s="1" t="s">
        <v>0</v>
      </c>
    </row>
    <row r="10" spans="1:7" x14ac:dyDescent="0.35">
      <c r="B10" s="3" t="s">
        <v>6</v>
      </c>
      <c r="D10" s="10">
        <f>-PV(D6,D3-1,1000*D5,1000)</f>
        <v>1000</v>
      </c>
    </row>
    <row r="12" spans="1:7" x14ac:dyDescent="0.35">
      <c r="B12" s="3" t="s">
        <v>8</v>
      </c>
      <c r="D12" s="4">
        <f>(-1000+D10+D5*1000)/1000</f>
        <v>0</v>
      </c>
    </row>
  </sheetData>
  <mergeCells count="1">
    <mergeCell ref="B1:G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workbookViewId="0"/>
  </sheetViews>
  <sheetFormatPr defaultColWidth="10.85546875" defaultRowHeight="21" x14ac:dyDescent="0.35"/>
  <cols>
    <col min="1" max="1" width="10.85546875" style="2"/>
    <col min="2" max="2" width="10.85546875" style="3"/>
    <col min="3" max="3" width="13.5703125" style="3" customWidth="1"/>
    <col min="4" max="4" width="10.85546875" style="3"/>
    <col min="5" max="5" width="15.5703125" style="3" bestFit="1" customWidth="1"/>
    <col min="6" max="16" width="10.85546875" style="3"/>
    <col min="17" max="16384" width="10.85546875" style="2"/>
  </cols>
  <sheetData>
    <row r="1" spans="1:8" s="2" customFormat="1" ht="147.75" customHeight="1" x14ac:dyDescent="0.3">
      <c r="B1" s="25" t="s">
        <v>63</v>
      </c>
      <c r="C1" s="25"/>
      <c r="D1" s="25"/>
      <c r="E1" s="25"/>
      <c r="F1" s="25"/>
      <c r="G1" s="25"/>
      <c r="H1" s="25"/>
    </row>
    <row r="3" spans="1:8" x14ac:dyDescent="0.35">
      <c r="B3" s="3" t="s">
        <v>2</v>
      </c>
      <c r="D3" s="18"/>
    </row>
    <row r="4" spans="1:8" x14ac:dyDescent="0.35">
      <c r="B4" s="3" t="s">
        <v>11</v>
      </c>
      <c r="D4" s="18"/>
    </row>
    <row r="5" spans="1:8" x14ac:dyDescent="0.35">
      <c r="B5" s="3" t="s">
        <v>12</v>
      </c>
      <c r="D5" s="19"/>
    </row>
    <row r="7" spans="1:8" x14ac:dyDescent="0.35">
      <c r="A7" s="1" t="s">
        <v>0</v>
      </c>
    </row>
    <row r="9" spans="1:8" x14ac:dyDescent="0.35">
      <c r="B9" s="3" t="s">
        <v>13</v>
      </c>
      <c r="E9" s="9">
        <f>-PV(D4,D5*2,D3*1000/2,1000)</f>
        <v>1000</v>
      </c>
    </row>
    <row r="10" spans="1:8" x14ac:dyDescent="0.35">
      <c r="B10" s="3" t="s">
        <v>14</v>
      </c>
      <c r="E10" s="9">
        <f>-PV(D4,D5*2-1,1000/2*D3,1000)</f>
        <v>1000</v>
      </c>
    </row>
    <row r="12" spans="1:8" x14ac:dyDescent="0.35">
      <c r="B12" s="3" t="s">
        <v>15</v>
      </c>
      <c r="E12" s="4">
        <f>(-E9+E10+1000*D3/2)/E9</f>
        <v>0</v>
      </c>
    </row>
  </sheetData>
  <mergeCells count="1">
    <mergeCell ref="B1: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heetViews>
  <sheetFormatPr defaultColWidth="10.85546875" defaultRowHeight="21" x14ac:dyDescent="0.35"/>
  <cols>
    <col min="1" max="1" width="10.85546875" style="2"/>
    <col min="2" max="2" width="10.85546875" style="3"/>
    <col min="3" max="3" width="18.85546875" style="3" customWidth="1"/>
    <col min="4" max="4" width="16.140625" style="3" customWidth="1"/>
    <col min="5" max="16" width="10.85546875" style="3"/>
    <col min="17" max="16384" width="10.85546875" style="2"/>
  </cols>
  <sheetData>
    <row r="1" spans="1:16" ht="132.75" customHeight="1" x14ac:dyDescent="0.3">
      <c r="B1" s="25" t="s">
        <v>64</v>
      </c>
      <c r="C1" s="25"/>
      <c r="D1" s="25"/>
      <c r="E1" s="25"/>
      <c r="F1" s="25"/>
      <c r="G1" s="25"/>
      <c r="H1" s="25"/>
      <c r="I1" s="2"/>
      <c r="J1" s="2"/>
      <c r="K1" s="2"/>
      <c r="L1" s="2"/>
      <c r="M1" s="2"/>
      <c r="N1" s="2"/>
      <c r="O1" s="2"/>
      <c r="P1" s="2"/>
    </row>
    <row r="3" spans="1:16" x14ac:dyDescent="0.35">
      <c r="B3" s="3" t="s">
        <v>2</v>
      </c>
      <c r="D3" s="18"/>
    </row>
    <row r="4" spans="1:16" x14ac:dyDescent="0.35">
      <c r="B4" s="3" t="s">
        <v>16</v>
      </c>
      <c r="D4" s="20"/>
    </row>
    <row r="5" spans="1:16" x14ac:dyDescent="0.35">
      <c r="B5" s="3" t="s">
        <v>20</v>
      </c>
      <c r="D5" s="5">
        <v>182</v>
      </c>
      <c r="E5" s="3" t="s">
        <v>21</v>
      </c>
    </row>
    <row r="6" spans="1:16" x14ac:dyDescent="0.35">
      <c r="B6" s="3" t="s">
        <v>3</v>
      </c>
      <c r="D6" s="21"/>
    </row>
    <row r="8" spans="1:16" x14ac:dyDescent="0.35">
      <c r="A8" s="1" t="s">
        <v>0</v>
      </c>
    </row>
    <row r="10" spans="1:16" x14ac:dyDescent="0.35">
      <c r="B10" s="3" t="s">
        <v>22</v>
      </c>
      <c r="D10" s="6">
        <f>1000*D4/100</f>
        <v>0</v>
      </c>
    </row>
    <row r="11" spans="1:16" x14ac:dyDescent="0.35">
      <c r="B11" s="3" t="s">
        <v>23</v>
      </c>
      <c r="D11" s="12">
        <f>1000*D3/2*D6/D5</f>
        <v>0</v>
      </c>
    </row>
    <row r="13" spans="1:16" x14ac:dyDescent="0.35">
      <c r="B13" s="3" t="s">
        <v>1</v>
      </c>
      <c r="D13" s="6">
        <f>D10+D11</f>
        <v>0</v>
      </c>
    </row>
  </sheetData>
  <mergeCells count="1">
    <mergeCell ref="B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heetViews>
  <sheetFormatPr defaultColWidth="10.85546875" defaultRowHeight="21" x14ac:dyDescent="0.35"/>
  <cols>
    <col min="1" max="1" width="10.85546875" style="2"/>
    <col min="2" max="4" width="10.85546875" style="3"/>
    <col min="5" max="5" width="13.140625" style="3" bestFit="1" customWidth="1"/>
    <col min="6" max="6" width="12.28515625" style="3" bestFit="1" customWidth="1"/>
    <col min="7" max="16" width="10.85546875" style="3"/>
    <col min="17" max="16384" width="10.85546875" style="2"/>
  </cols>
  <sheetData>
    <row r="1" spans="1:8" s="2" customFormat="1" ht="150" customHeight="1" x14ac:dyDescent="0.3">
      <c r="B1" s="25" t="s">
        <v>65</v>
      </c>
      <c r="C1" s="25"/>
      <c r="D1" s="25"/>
      <c r="E1" s="25"/>
      <c r="F1" s="25"/>
      <c r="G1" s="25"/>
      <c r="H1" s="25"/>
    </row>
    <row r="3" spans="1:8" x14ac:dyDescent="0.35">
      <c r="B3" s="3" t="s">
        <v>4</v>
      </c>
      <c r="E3" s="21"/>
    </row>
    <row r="4" spans="1:8" x14ac:dyDescent="0.35">
      <c r="B4" s="3" t="s">
        <v>2</v>
      </c>
      <c r="E4" s="22"/>
    </row>
    <row r="5" spans="1:8" x14ac:dyDescent="0.35">
      <c r="B5" s="3" t="s">
        <v>17</v>
      </c>
      <c r="E5" s="8"/>
    </row>
    <row r="6" spans="1:8" x14ac:dyDescent="0.35">
      <c r="B6" s="3" t="s">
        <v>16</v>
      </c>
      <c r="E6" s="23"/>
    </row>
    <row r="8" spans="1:8" x14ac:dyDescent="0.35">
      <c r="A8" s="1" t="s">
        <v>0</v>
      </c>
    </row>
    <row r="10" spans="1:8" x14ac:dyDescent="0.35">
      <c r="B10" s="3" t="s">
        <v>28</v>
      </c>
      <c r="C10" s="7" t="e">
        <f>RATE(E3,1000*E4,-E6,1000)</f>
        <v>#NUM!</v>
      </c>
    </row>
    <row r="12" spans="1:8" x14ac:dyDescent="0.35">
      <c r="B12" s="3" t="s">
        <v>29</v>
      </c>
      <c r="F12" s="9" t="e">
        <f>-PV(C10,E3-1,E4*1000,1000)</f>
        <v>#NUM!</v>
      </c>
    </row>
    <row r="14" spans="1:8" x14ac:dyDescent="0.35">
      <c r="B14" s="3" t="s">
        <v>19</v>
      </c>
      <c r="D14" s="9" t="e">
        <f>F12-E6</f>
        <v>#NUM!</v>
      </c>
    </row>
    <row r="16" spans="1:8" x14ac:dyDescent="0.35">
      <c r="B16" s="3" t="s">
        <v>27</v>
      </c>
      <c r="E16" s="9" t="e">
        <f>D14+E4*1000</f>
        <v>#NUM!</v>
      </c>
    </row>
  </sheetData>
  <mergeCells count="1">
    <mergeCell ref="B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workbookViewId="0"/>
  </sheetViews>
  <sheetFormatPr defaultColWidth="10.85546875" defaultRowHeight="21" x14ac:dyDescent="0.35"/>
  <cols>
    <col min="1" max="1" width="10.85546875" style="2"/>
    <col min="2" max="3" width="10.85546875" style="3"/>
    <col min="4" max="4" width="13.140625" style="3" bestFit="1" customWidth="1"/>
    <col min="5" max="5" width="12.28515625" style="3" bestFit="1" customWidth="1"/>
    <col min="6" max="6" width="10.85546875" style="3"/>
    <col min="7" max="7" width="12.28515625" style="3" bestFit="1" customWidth="1"/>
    <col min="8" max="11" width="10.85546875" style="3"/>
    <col min="12" max="16384" width="10.85546875" style="2"/>
  </cols>
  <sheetData>
    <row r="1" spans="1:11" ht="336" customHeight="1" x14ac:dyDescent="0.3">
      <c r="B1" s="25" t="s">
        <v>66</v>
      </c>
      <c r="C1" s="25"/>
      <c r="D1" s="25"/>
      <c r="E1" s="25"/>
      <c r="F1" s="25"/>
      <c r="G1" s="25"/>
      <c r="H1" s="25"/>
      <c r="I1" s="25"/>
      <c r="J1" s="25"/>
      <c r="K1" s="2"/>
    </row>
    <row r="3" spans="1:11" x14ac:dyDescent="0.35">
      <c r="B3" s="3" t="s">
        <v>2</v>
      </c>
      <c r="E3" s="22"/>
    </row>
    <row r="4" spans="1:11" x14ac:dyDescent="0.35">
      <c r="B4" s="3" t="s">
        <v>17</v>
      </c>
      <c r="E4" s="8"/>
    </row>
    <row r="5" spans="1:11" x14ac:dyDescent="0.35">
      <c r="B5" s="3" t="s">
        <v>18</v>
      </c>
      <c r="E5" s="17"/>
    </row>
    <row r="6" spans="1:11" x14ac:dyDescent="0.35">
      <c r="B6" s="3" t="s">
        <v>5</v>
      </c>
      <c r="E6" s="22"/>
    </row>
    <row r="7" spans="1:11" x14ac:dyDescent="0.35">
      <c r="B7" s="3" t="s">
        <v>35</v>
      </c>
      <c r="E7" s="22"/>
    </row>
    <row r="8" spans="1:11" x14ac:dyDescent="0.35">
      <c r="B8" s="3" t="s">
        <v>36</v>
      </c>
      <c r="E8" s="22"/>
    </row>
    <row r="9" spans="1:11" x14ac:dyDescent="0.35">
      <c r="B9" s="3" t="s">
        <v>46</v>
      </c>
      <c r="E9" s="24"/>
    </row>
    <row r="10" spans="1:11" x14ac:dyDescent="0.35">
      <c r="A10" s="1" t="s">
        <v>0</v>
      </c>
    </row>
    <row r="12" spans="1:11" x14ac:dyDescent="0.35">
      <c r="A12" s="2" t="s">
        <v>24</v>
      </c>
      <c r="B12" s="3" t="s">
        <v>32</v>
      </c>
      <c r="D12" s="22"/>
    </row>
    <row r="14" spans="1:11" x14ac:dyDescent="0.35">
      <c r="B14" s="3" t="s">
        <v>34</v>
      </c>
      <c r="D14" s="9">
        <f>-PV(E6,E5,E3*1000,1000)</f>
        <v>1000</v>
      </c>
    </row>
    <row r="15" spans="1:11" x14ac:dyDescent="0.35">
      <c r="B15" s="3" t="s">
        <v>33</v>
      </c>
      <c r="D15" s="9">
        <f>-PV(D12,E5-1,E3*1000,1000)</f>
        <v>1000</v>
      </c>
    </row>
    <row r="17" spans="1:5" x14ac:dyDescent="0.35">
      <c r="B17" s="3" t="s">
        <v>30</v>
      </c>
      <c r="D17" s="4">
        <f>(D15-D14+1000*E3)/D14</f>
        <v>0</v>
      </c>
    </row>
    <row r="19" spans="1:5" x14ac:dyDescent="0.35">
      <c r="A19" s="2" t="s">
        <v>25</v>
      </c>
      <c r="B19" s="3" t="s">
        <v>37</v>
      </c>
      <c r="E19" s="9">
        <f>-PV(E6,E5-1,E3*1000,1000)</f>
        <v>1000</v>
      </c>
    </row>
    <row r="21" spans="1:5" x14ac:dyDescent="0.35">
      <c r="B21" s="3" t="s">
        <v>26</v>
      </c>
      <c r="E21" s="9">
        <f>E19-D14</f>
        <v>0</v>
      </c>
    </row>
    <row r="23" spans="1:5" x14ac:dyDescent="0.35">
      <c r="B23" s="3" t="s">
        <v>38</v>
      </c>
      <c r="E23" s="9">
        <f>(1000*E3+E21)*E7</f>
        <v>0</v>
      </c>
    </row>
    <row r="24" spans="1:5" x14ac:dyDescent="0.35">
      <c r="B24" s="11" t="s">
        <v>39</v>
      </c>
      <c r="C24" s="11"/>
      <c r="D24" s="11"/>
      <c r="E24" s="13">
        <f>(D15-E19)*E8</f>
        <v>0</v>
      </c>
    </row>
    <row r="25" spans="1:5" x14ac:dyDescent="0.35">
      <c r="B25" s="3" t="s">
        <v>40</v>
      </c>
      <c r="E25" s="9">
        <f>E24+E23</f>
        <v>0</v>
      </c>
    </row>
    <row r="27" spans="1:5" x14ac:dyDescent="0.35">
      <c r="A27" s="2" t="s">
        <v>41</v>
      </c>
      <c r="B27" s="3" t="s">
        <v>42</v>
      </c>
      <c r="D27" s="4">
        <f>(E3*1000+D15-D14-E25)/D14</f>
        <v>0</v>
      </c>
    </row>
    <row r="29" spans="1:5" x14ac:dyDescent="0.35">
      <c r="A29" s="2" t="s">
        <v>43</v>
      </c>
      <c r="B29" s="3" t="s">
        <v>45</v>
      </c>
      <c r="D29" s="9">
        <f>-PV(D12,E5-2,E3*1000,1000)</f>
        <v>1000</v>
      </c>
    </row>
    <row r="30" spans="1:5" x14ac:dyDescent="0.35">
      <c r="B30" s="3" t="s">
        <v>31</v>
      </c>
      <c r="D30" s="6">
        <f>1000*E3*(1+E9)+1000*E3</f>
        <v>0</v>
      </c>
    </row>
    <row r="31" spans="1:5" x14ac:dyDescent="0.35">
      <c r="B31" s="3" t="s">
        <v>47</v>
      </c>
      <c r="D31" s="6">
        <f>D30+D29</f>
        <v>1000</v>
      </c>
    </row>
    <row r="33" spans="1:7" x14ac:dyDescent="0.35">
      <c r="B33" s="3" t="s">
        <v>44</v>
      </c>
      <c r="F33" s="4">
        <f>RATE(2,,-D14,D31)</f>
        <v>7.6515949608253892E-17</v>
      </c>
    </row>
    <row r="35" spans="1:7" x14ac:dyDescent="0.35">
      <c r="A35" s="2" t="s">
        <v>48</v>
      </c>
      <c r="B35" s="3" t="s">
        <v>49</v>
      </c>
      <c r="E35" s="10">
        <f>1000*E3</f>
        <v>0</v>
      </c>
    </row>
    <row r="36" spans="1:7" x14ac:dyDescent="0.35">
      <c r="B36" s="3" t="s">
        <v>50</v>
      </c>
      <c r="E36" s="10">
        <f>-E35*E7</f>
        <v>0</v>
      </c>
    </row>
    <row r="37" spans="1:7" x14ac:dyDescent="0.35">
      <c r="B37" s="11" t="s">
        <v>51</v>
      </c>
      <c r="C37" s="11"/>
      <c r="D37" s="11"/>
      <c r="E37" s="14">
        <f>-E21*E7</f>
        <v>0</v>
      </c>
    </row>
    <row r="38" spans="1:7" x14ac:dyDescent="0.35">
      <c r="B38" s="3" t="s">
        <v>52</v>
      </c>
      <c r="E38" s="10">
        <f>SUM(E35:E37)</f>
        <v>0</v>
      </c>
    </row>
    <row r="40" spans="1:7" x14ac:dyDescent="0.35">
      <c r="B40" s="3" t="s">
        <v>53</v>
      </c>
      <c r="G40" s="4">
        <f>E9*(1-E7)</f>
        <v>0</v>
      </c>
    </row>
    <row r="42" spans="1:7" x14ac:dyDescent="0.35">
      <c r="B42" s="3" t="s">
        <v>54</v>
      </c>
      <c r="G42" s="6">
        <f>E38*(1+G40)</f>
        <v>0</v>
      </c>
    </row>
    <row r="44" spans="1:7" x14ac:dyDescent="0.35">
      <c r="B44" s="3" t="s">
        <v>55</v>
      </c>
      <c r="G44" s="9">
        <f>-PV(E6,E5-2,E3*1000,1000)</f>
        <v>1000</v>
      </c>
    </row>
    <row r="46" spans="1:7" x14ac:dyDescent="0.35">
      <c r="B46" s="3" t="s">
        <v>56</v>
      </c>
      <c r="G46" s="9">
        <f>G44-E19</f>
        <v>0</v>
      </c>
    </row>
    <row r="48" spans="1:7" x14ac:dyDescent="0.35">
      <c r="B48" s="3" t="s">
        <v>57</v>
      </c>
      <c r="G48" s="10">
        <f>D29</f>
        <v>1000</v>
      </c>
    </row>
    <row r="49" spans="2:7" x14ac:dyDescent="0.35">
      <c r="B49" s="3" t="s">
        <v>51</v>
      </c>
      <c r="G49" s="10">
        <f>-G46*E7</f>
        <v>0</v>
      </c>
    </row>
    <row r="50" spans="2:7" x14ac:dyDescent="0.35">
      <c r="B50" s="3" t="s">
        <v>58</v>
      </c>
      <c r="G50" s="10">
        <f>E3*1000*(1-E7)</f>
        <v>0</v>
      </c>
    </row>
    <row r="51" spans="2:7" x14ac:dyDescent="0.35">
      <c r="B51" s="3" t="s">
        <v>59</v>
      </c>
      <c r="G51" s="10">
        <f>-(G48-G44)*E8</f>
        <v>0</v>
      </c>
    </row>
    <row r="52" spans="2:7" x14ac:dyDescent="0.35">
      <c r="B52" s="11" t="s">
        <v>60</v>
      </c>
      <c r="C52" s="11"/>
      <c r="D52" s="11"/>
      <c r="E52" s="11"/>
      <c r="F52" s="11"/>
      <c r="G52" s="14">
        <f>G42</f>
        <v>0</v>
      </c>
    </row>
    <row r="53" spans="2:7" x14ac:dyDescent="0.35">
      <c r="G53" s="10">
        <f>SUM(G48:G52)</f>
        <v>1000</v>
      </c>
    </row>
    <row r="55" spans="2:7" ht="21.75" thickBot="1" x14ac:dyDescent="0.4"/>
    <row r="56" spans="2:7" ht="21.75" thickBot="1" x14ac:dyDescent="0.4">
      <c r="B56" s="15" t="s">
        <v>61</v>
      </c>
      <c r="C56" s="16">
        <f>RATE(2,,-D14,G53)</f>
        <v>7.6515949608253892E-17</v>
      </c>
    </row>
  </sheetData>
  <mergeCells count="1">
    <mergeCell ref="B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10-12</vt:lpstr>
      <vt:lpstr>10-16</vt:lpstr>
      <vt:lpstr>10-22</vt:lpstr>
      <vt:lpstr>10-34</vt:lpstr>
      <vt:lpstr>10-44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2012-09-14T06:48:20Z</dcterms:modified>
</cp:coreProperties>
</file>