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060" windowHeight="5820" activeTab="0"/>
  </bookViews>
  <sheets>
    <sheet name="P13-01A" sheetId="1" r:id="rId1"/>
    <sheet name="Given P13-01A" sheetId="2" r:id="rId2"/>
    <sheet name="P13-03A" sheetId="3" r:id="rId3"/>
    <sheet name="Given P13-03A" sheetId="4" r:id="rId4"/>
    <sheet name="P13-04A" sheetId="5" r:id="rId5"/>
    <sheet name="Given P13-04A" sheetId="6" r:id="rId6"/>
  </sheets>
  <definedNames>
    <definedName name="_xlnm.Print_Area" localSheetId="0">'P13-01A'!$A$1:$H$81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>Enter appropriate data in yellow cells.  Your ratio entries will be verified.</t>
        </r>
      </text>
    </comment>
    <comment ref="D21" authorId="0">
      <text>
        <r>
          <rPr>
            <sz val="8"/>
            <rFont val="Tahoma"/>
            <family val="2"/>
          </rPr>
          <t>Enter appropriate data in yellow cells.  Your 2010 and 2009 entries will be verified.</t>
        </r>
      </text>
    </comment>
    <comment ref="B61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10" authorId="0">
      <text>
        <r>
          <rPr>
            <sz val="8"/>
            <rFont val="Tahoma"/>
            <family val="2"/>
          </rPr>
          <t>Enter appropriate data in yellow cells.  Your balances will be verified.</t>
        </r>
      </text>
    </comment>
    <comment ref="F10" authorId="0">
      <text>
        <r>
          <rPr>
            <sz val="8"/>
            <rFont val="Tahoma"/>
            <family val="2"/>
          </rPr>
          <t xml:space="preserve">Enter appropriate data in yellow cells.  Your ratios will be verified.  </t>
        </r>
        <r>
          <rPr>
            <b/>
            <sz val="8"/>
            <rFont val="Tahoma"/>
            <family val="2"/>
          </rPr>
          <t>HINT</t>
        </r>
        <r>
          <rPr>
            <sz val="8"/>
            <rFont val="Tahoma"/>
            <family val="2"/>
          </rPr>
          <t>: use Excel's ROUND function to round your answer to two decimal points.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<sst xmlns="http://schemas.openxmlformats.org/spreadsheetml/2006/main" count="187" uniqueCount="116">
  <si>
    <t>Student Name:</t>
  </si>
  <si>
    <t>Class:</t>
  </si>
  <si>
    <t>Current assets, beginning of May</t>
  </si>
  <si>
    <t>Current ratio, beginning of May</t>
  </si>
  <si>
    <t>Acid-test ratio, beginning of May</t>
  </si>
  <si>
    <t>Ratios and Working Capital</t>
  </si>
  <si>
    <t>Sold merchandise that cost</t>
  </si>
  <si>
    <t>Current</t>
  </si>
  <si>
    <t>Quick</t>
  </si>
  <si>
    <t>Acid-Test</t>
  </si>
  <si>
    <t>Working</t>
  </si>
  <si>
    <t>Received from sale of merchandise</t>
  </si>
  <si>
    <t>Transaction</t>
  </si>
  <si>
    <t>Assets</t>
  </si>
  <si>
    <t>Liabilities</t>
  </si>
  <si>
    <t>Ratio</t>
  </si>
  <si>
    <t>Capital</t>
  </si>
  <si>
    <t>Collected account receivable</t>
  </si>
  <si>
    <t>Beginning</t>
  </si>
  <si>
    <t>Paid account payable</t>
  </si>
  <si>
    <t>Wrote off bad debt</t>
  </si>
  <si>
    <t>Balances</t>
  </si>
  <si>
    <t>Shares of outstanding common stock</t>
  </si>
  <si>
    <t>Paid dividend</t>
  </si>
  <si>
    <t>?</t>
  </si>
  <si>
    <t>Borrowed on 30-day, 10% note</t>
  </si>
  <si>
    <t>Borrowed on long-term secured note</t>
  </si>
  <si>
    <t>Bought machinery</t>
  </si>
  <si>
    <t>Income Statement</t>
  </si>
  <si>
    <t>Sales</t>
  </si>
  <si>
    <t>Ratios</t>
  </si>
  <si>
    <t>to 1</t>
  </si>
  <si>
    <t>Gross profit</t>
  </si>
  <si>
    <t>days</t>
  </si>
  <si>
    <t>Operating expenses</t>
  </si>
  <si>
    <t>times</t>
  </si>
  <si>
    <t>Interest expense</t>
  </si>
  <si>
    <t>Income before taxes</t>
  </si>
  <si>
    <t>Income taxes</t>
  </si>
  <si>
    <t>Net income</t>
  </si>
  <si>
    <t>Balance Sheet</t>
  </si>
  <si>
    <t>Cash</t>
  </si>
  <si>
    <t>Short-term investments</t>
  </si>
  <si>
    <t>Accounts receivable, net</t>
  </si>
  <si>
    <t>Notes receivable (trade)</t>
  </si>
  <si>
    <t>Merchandise inventory</t>
  </si>
  <si>
    <t>Prepaid expenses</t>
  </si>
  <si>
    <t>Plant assets, net</t>
  </si>
  <si>
    <t>Total assets</t>
  </si>
  <si>
    <t>Liabilities and Equity</t>
  </si>
  <si>
    <t xml:space="preserve">Accounts payable </t>
  </si>
  <si>
    <t>Accrued wages payable</t>
  </si>
  <si>
    <t>Income taxes payable</t>
  </si>
  <si>
    <t>Long-term note payable, secured</t>
  </si>
  <si>
    <t xml:space="preserve">  by mortgage on plant assets</t>
  </si>
  <si>
    <t>Retained earnings</t>
  </si>
  <si>
    <t>Total liabilities and equity</t>
  </si>
  <si>
    <t>Common stock</t>
  </si>
  <si>
    <t>Cost of goods sold</t>
  </si>
  <si>
    <t>Current Ratios</t>
  </si>
  <si>
    <t>Selling expenses</t>
  </si>
  <si>
    <t>Administrative expenses</t>
  </si>
  <si>
    <t>Total expenses</t>
  </si>
  <si>
    <t>Current assets</t>
  </si>
  <si>
    <t>Long-term investments</t>
  </si>
  <si>
    <t>Current liabilities</t>
  </si>
  <si>
    <t>Balance Sheet Data in Trend Percentages</t>
  </si>
  <si>
    <t>Check figure:</t>
  </si>
  <si>
    <t>Part 4:  Comment on any significant relations revealed</t>
  </si>
  <si>
    <t xml:space="preserve">            by the ratios and percents computed.</t>
  </si>
  <si>
    <t>Declared per share cash dividend</t>
  </si>
  <si>
    <t>Check figures:</t>
  </si>
  <si>
    <t xml:space="preserve">May 22: </t>
  </si>
  <si>
    <t>Current ratio</t>
  </si>
  <si>
    <t>Acid-test</t>
  </si>
  <si>
    <t>Working capital</t>
  </si>
  <si>
    <t>Inventory</t>
  </si>
  <si>
    <t>Acid-test ratio</t>
  </si>
  <si>
    <t>Inventory turnover</t>
  </si>
  <si>
    <t>(1) Current ratio:</t>
  </si>
  <si>
    <t>(2) Acid-test ratio:</t>
  </si>
  <si>
    <t>(3) Days' sales uncollected:</t>
  </si>
  <si>
    <t>(4) Inventory turnover:</t>
  </si>
  <si>
    <t>(5) Days' sales in inventory:</t>
  </si>
  <si>
    <t>(7) Times interest earned:</t>
  </si>
  <si>
    <t>(9) Total asset turnover:</t>
  </si>
  <si>
    <t>(10) Return on total assets:</t>
  </si>
  <si>
    <t>(11) Return on common stockholders' equity:</t>
  </si>
  <si>
    <t>Other paid-in capital</t>
  </si>
  <si>
    <t>May 29:</t>
  </si>
  <si>
    <t>Comparative Balance Sheets</t>
  </si>
  <si>
    <t>Liabilities &amp; Equity</t>
  </si>
  <si>
    <t>December 31, 2012:</t>
  </si>
  <si>
    <t>Purchased merchandise on credit</t>
  </si>
  <si>
    <t>Comparative Income Statements</t>
  </si>
  <si>
    <t>(6) Debt-to-equity ratio:</t>
  </si>
  <si>
    <t>(8) Profit margin ratio:</t>
  </si>
  <si>
    <t>KORBIN COMPANY</t>
  </si>
  <si>
    <t>(3) 2014, Total assets trend</t>
  </si>
  <si>
    <t>December 31, 2014:</t>
  </si>
  <si>
    <t>December 31, 2013:</t>
  </si>
  <si>
    <t>For Years Ended December 31, 2014, 2013, and 2012</t>
  </si>
  <si>
    <t>PLUM CORPORATION</t>
  </si>
  <si>
    <t>CABOT CORPORATION</t>
  </si>
  <si>
    <t>For Year Ended December 31, 2013</t>
  </si>
  <si>
    <t>December 31, 2013</t>
  </si>
  <si>
    <t>Balances on December 31, 2012:</t>
  </si>
  <si>
    <t>Common-Size Comparative Income Statements</t>
  </si>
  <si>
    <t>December 31,  2014, 2013, and 2012</t>
  </si>
  <si>
    <t>December 31, 2014, 2013, and 2012</t>
  </si>
  <si>
    <t>Problem 13-01A</t>
  </si>
  <si>
    <t>Given Data P13-01A:</t>
  </si>
  <si>
    <t>Problem 13-03A</t>
  </si>
  <si>
    <t>Given Data P13-03A:</t>
  </si>
  <si>
    <t>Problem 13-04A</t>
  </si>
  <si>
    <t>Given Data P13-04A: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</si>
</sst>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0.0"/>
    <numFmt numFmtId="175" formatCode="0.0000000000"/>
    <numFmt numFmtId="176" formatCode="0.00000000000000000000"/>
    <numFmt numFmtId="177" formatCode="0.0000000000000000000000000%"/>
    <numFmt numFmtId="178" formatCode="0.00000000000000000000%"/>
    <numFmt numFmtId="179" formatCode="0.0000000000000%"/>
    <numFmt numFmtId="180" formatCode="#,##0.00000000000000000000_);[Red]\(#,##0.00000000000000000000\)"/>
    <numFmt numFmtId="181" formatCode="#,##0.000_);\(#,##0.000\)"/>
    <numFmt numFmtId="182" formatCode="#,##0.0_);\(#,##0.0\)"/>
    <numFmt numFmtId="183" formatCode="#,##0.0_);[Red]\(#,##0.0\)"/>
    <numFmt numFmtId="184" formatCode="#,##0.000_);[Red]\(#,##0.000\)"/>
    <numFmt numFmtId="185" formatCode="_(* #,##0.0_);_(* \(#,##0.0\);_(* &quot;-&quot;?_);_(@_)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1" fontId="0" fillId="31" borderId="0">
      <alignment horizontal="center"/>
      <protection/>
    </xf>
    <xf numFmtId="41" fontId="0" fillId="32" borderId="0" applyBorder="0">
      <alignment/>
      <protection locked="0"/>
    </xf>
    <xf numFmtId="0" fontId="43" fillId="33" borderId="0" applyNumberFormat="0" applyBorder="0" applyAlignment="0" applyProtection="0"/>
    <xf numFmtId="0" fontId="0" fillId="34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0" fillId="35" borderId="0" xfId="0" applyNumberFormat="1" applyFont="1" applyFill="1" applyBorder="1" applyAlignment="1" applyProtection="1">
      <alignment/>
      <protection/>
    </xf>
    <xf numFmtId="169" fontId="0" fillId="35" borderId="0" xfId="44" applyNumberFormat="1" applyFont="1" applyFill="1" applyBorder="1" applyAlignment="1" applyProtection="1">
      <alignment/>
      <protection/>
    </xf>
    <xf numFmtId="10" fontId="0" fillId="35" borderId="0" xfId="61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 horizontal="centerContinuous"/>
    </xf>
    <xf numFmtId="169" fontId="0" fillId="35" borderId="0" xfId="44" applyNumberFormat="1" applyFont="1" applyFill="1" applyBorder="1" applyAlignment="1">
      <alignment/>
    </xf>
    <xf numFmtId="1" fontId="0" fillId="35" borderId="0" xfId="44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 horizontal="centerContinuous"/>
      <protection/>
    </xf>
    <xf numFmtId="167" fontId="0" fillId="35" borderId="0" xfId="42" applyNumberFormat="1" applyFont="1" applyFill="1" applyBorder="1" applyAlignment="1">
      <alignment/>
    </xf>
    <xf numFmtId="167" fontId="0" fillId="35" borderId="0" xfId="42" applyNumberFormat="1" applyFont="1" applyFill="1" applyBorder="1" applyAlignment="1" applyProtection="1">
      <alignment horizontal="centerContinuous"/>
      <protection/>
    </xf>
    <xf numFmtId="1" fontId="0" fillId="36" borderId="0" xfId="0" applyNumberFormat="1" applyFont="1" applyFill="1" applyBorder="1" applyAlignment="1" applyProtection="1">
      <alignment/>
      <protection/>
    </xf>
    <xf numFmtId="1" fontId="0" fillId="36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66" fontId="0" fillId="35" borderId="0" xfId="42" applyNumberFormat="1" applyFont="1" applyFill="1" applyAlignment="1">
      <alignment/>
    </xf>
    <xf numFmtId="167" fontId="0" fillId="35" borderId="0" xfId="42" applyNumberFormat="1" applyFont="1" applyFill="1" applyAlignment="1">
      <alignment/>
    </xf>
    <xf numFmtId="0" fontId="0" fillId="35" borderId="0" xfId="0" applyFont="1" applyFill="1" applyAlignment="1" applyProtection="1">
      <alignment horizontal="left"/>
      <protection/>
    </xf>
    <xf numFmtId="10" fontId="0" fillId="35" borderId="0" xfId="61" applyNumberFormat="1" applyFont="1" applyFill="1" applyBorder="1" applyAlignment="1" applyProtection="1">
      <alignment horizontal="centerContinuous"/>
      <protection/>
    </xf>
    <xf numFmtId="0" fontId="0" fillId="35" borderId="0" xfId="0" applyFont="1" applyFill="1" applyAlignment="1">
      <alignment/>
    </xf>
    <xf numFmtId="170" fontId="0" fillId="35" borderId="0" xfId="0" applyNumberFormat="1" applyFont="1" applyFill="1" applyAlignment="1" applyProtection="1">
      <alignment horizontal="left"/>
      <protection/>
    </xf>
    <xf numFmtId="0" fontId="0" fillId="35" borderId="0" xfId="0" applyFill="1" applyAlignment="1">
      <alignment/>
    </xf>
    <xf numFmtId="1" fontId="6" fillId="35" borderId="0" xfId="0" applyNumberFormat="1" applyFont="1" applyFill="1" applyBorder="1" applyAlignment="1" applyProtection="1">
      <alignment/>
      <protection/>
    </xf>
    <xf numFmtId="0" fontId="9" fillId="35" borderId="0" xfId="0" applyFont="1" applyFill="1" applyAlignment="1">
      <alignment horizontal="center"/>
    </xf>
    <xf numFmtId="0" fontId="0" fillId="35" borderId="0" xfId="0" applyFill="1" applyAlignment="1">
      <alignment horizontal="centerContinuous"/>
    </xf>
    <xf numFmtId="1" fontId="0" fillId="35" borderId="0" xfId="0" applyNumberFormat="1" applyFont="1" applyFill="1" applyBorder="1" applyAlignment="1" applyProtection="1">
      <alignment/>
      <protection/>
    </xf>
    <xf numFmtId="37" fontId="9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0" fontId="1" fillId="35" borderId="0" xfId="0" applyFont="1" applyFill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1" fontId="1" fillId="35" borderId="10" xfId="0" applyNumberFormat="1" applyFont="1" applyFill="1" applyBorder="1" applyAlignment="1">
      <alignment horizontal="center"/>
    </xf>
    <xf numFmtId="41" fontId="0" fillId="35" borderId="1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 applyProtection="1">
      <alignment/>
      <protection/>
    </xf>
    <xf numFmtId="41" fontId="0" fillId="35" borderId="0" xfId="42" applyNumberFormat="1" applyFont="1" applyFill="1" applyBorder="1" applyAlignment="1" applyProtection="1">
      <alignment/>
      <protection/>
    </xf>
    <xf numFmtId="41" fontId="0" fillId="35" borderId="0" xfId="42" applyNumberFormat="1" applyFont="1" applyFill="1" applyBorder="1" applyAlignment="1">
      <alignment/>
    </xf>
    <xf numFmtId="42" fontId="0" fillId="35" borderId="0" xfId="44" applyNumberFormat="1" applyFont="1" applyFill="1" applyBorder="1" applyAlignment="1">
      <alignment/>
    </xf>
    <xf numFmtId="42" fontId="0" fillId="35" borderId="0" xfId="44" applyNumberFormat="1" applyFont="1" applyFill="1" applyBorder="1" applyAlignment="1" applyProtection="1">
      <alignment/>
      <protection/>
    </xf>
    <xf numFmtId="42" fontId="0" fillId="35" borderId="11" xfId="44" applyNumberFormat="1" applyFont="1" applyFill="1" applyBorder="1" applyAlignment="1" applyProtection="1">
      <alignment/>
      <protection/>
    </xf>
    <xf numFmtId="0" fontId="1" fillId="35" borderId="0" xfId="0" applyFont="1" applyFill="1" applyAlignment="1">
      <alignment/>
    </xf>
    <xf numFmtId="43" fontId="9" fillId="35" borderId="0" xfId="0" applyNumberFormat="1" applyFont="1" applyFill="1" applyAlignment="1">
      <alignment horizontal="center"/>
    </xf>
    <xf numFmtId="43" fontId="0" fillId="35" borderId="0" xfId="0" applyNumberFormat="1" applyFont="1" applyFill="1" applyAlignment="1" applyProtection="1">
      <alignment/>
      <protection/>
    </xf>
    <xf numFmtId="41" fontId="9" fillId="35" borderId="0" xfId="0" applyNumberFormat="1" applyFont="1" applyFill="1" applyAlignment="1">
      <alignment horizontal="center"/>
    </xf>
    <xf numFmtId="41" fontId="0" fillId="35" borderId="0" xfId="0" applyNumberFormat="1" applyFont="1" applyFill="1" applyAlignment="1" applyProtection="1">
      <alignment/>
      <protection/>
    </xf>
    <xf numFmtId="42" fontId="0" fillId="35" borderId="0" xfId="42" applyNumberFormat="1" applyFont="1" applyFill="1" applyBorder="1" applyAlignment="1">
      <alignment/>
    </xf>
    <xf numFmtId="42" fontId="0" fillId="35" borderId="0" xfId="42" applyNumberFormat="1" applyFont="1" applyFill="1" applyBorder="1" applyAlignment="1">
      <alignment horizontal="center"/>
    </xf>
    <xf numFmtId="43" fontId="0" fillId="35" borderId="0" xfId="42" applyNumberFormat="1" applyFont="1" applyFill="1" applyBorder="1" applyAlignment="1">
      <alignment/>
    </xf>
    <xf numFmtId="43" fontId="0" fillId="35" borderId="0" xfId="42" applyNumberFormat="1" applyFont="1" applyFill="1" applyBorder="1" applyAlignment="1" applyProtection="1">
      <alignment/>
      <protection/>
    </xf>
    <xf numFmtId="41" fontId="0" fillId="35" borderId="0" xfId="44" applyNumberFormat="1" applyFont="1" applyFill="1" applyBorder="1" applyAlignment="1" applyProtection="1">
      <alignment/>
      <protection/>
    </xf>
    <xf numFmtId="41" fontId="0" fillId="35" borderId="0" xfId="42" applyNumberFormat="1" applyFont="1" applyFill="1" applyBorder="1" applyAlignment="1" applyProtection="1">
      <alignment horizontal="centerContinuous"/>
      <protection/>
    </xf>
    <xf numFmtId="185" fontId="0" fillId="35" borderId="0" xfId="42" applyNumberFormat="1" applyFont="1" applyFill="1" applyBorder="1" applyAlignment="1">
      <alignment/>
    </xf>
    <xf numFmtId="41" fontId="0" fillId="35" borderId="10" xfId="44" applyNumberFormat="1" applyFont="1" applyFill="1" applyBorder="1" applyAlignment="1">
      <alignment/>
    </xf>
    <xf numFmtId="41" fontId="0" fillId="35" borderId="10" xfId="44" applyNumberFormat="1" applyFont="1" applyFill="1" applyBorder="1" applyAlignment="1" applyProtection="1">
      <alignment/>
      <protection/>
    </xf>
    <xf numFmtId="165" fontId="0" fillId="35" borderId="0" xfId="0" applyNumberFormat="1" applyFont="1" applyFill="1" applyAlignment="1">
      <alignment horizontal="left"/>
    </xf>
    <xf numFmtId="0" fontId="9" fillId="35" borderId="0" xfId="0" applyFont="1" applyFill="1" applyBorder="1" applyAlignment="1" applyProtection="1">
      <alignment horizontal="center"/>
      <protection/>
    </xf>
    <xf numFmtId="10" fontId="0" fillId="37" borderId="12" xfId="61" applyNumberFormat="1" applyFont="1" applyFill="1" applyBorder="1" applyAlignment="1" applyProtection="1">
      <alignment/>
      <protection locked="0"/>
    </xf>
    <xf numFmtId="10" fontId="0" fillId="37" borderId="0" xfId="61" applyNumberFormat="1" applyFont="1" applyFill="1" applyBorder="1" applyAlignment="1" applyProtection="1">
      <alignment/>
      <protection locked="0"/>
    </xf>
    <xf numFmtId="10" fontId="0" fillId="37" borderId="13" xfId="61" applyNumberFormat="1" applyFont="1" applyFill="1" applyBorder="1" applyAlignment="1" applyProtection="1">
      <alignment/>
      <protection locked="0"/>
    </xf>
    <xf numFmtId="10" fontId="0" fillId="37" borderId="14" xfId="61" applyNumberFormat="1" applyFont="1" applyFill="1" applyBorder="1" applyAlignment="1" applyProtection="1">
      <alignment/>
      <protection locked="0"/>
    </xf>
    <xf numFmtId="10" fontId="0" fillId="37" borderId="10" xfId="61" applyNumberFormat="1" applyFont="1" applyFill="1" applyBorder="1" applyAlignment="1" applyProtection="1">
      <alignment/>
      <protection locked="0"/>
    </xf>
    <xf numFmtId="10" fontId="0" fillId="37" borderId="15" xfId="61" applyNumberFormat="1" applyFont="1" applyFill="1" applyBorder="1" applyAlignment="1" applyProtection="1">
      <alignment/>
      <protection locked="0"/>
    </xf>
    <xf numFmtId="10" fontId="0" fillId="37" borderId="11" xfId="61" applyNumberFormat="1" applyFont="1" applyFill="1" applyBorder="1" applyAlignment="1" applyProtection="1">
      <alignment/>
      <protection locked="0"/>
    </xf>
    <xf numFmtId="10" fontId="0" fillId="37" borderId="16" xfId="61" applyNumberFormat="1" applyFont="1" applyFill="1" applyBorder="1" applyAlignment="1" applyProtection="1">
      <alignment/>
      <protection locked="0"/>
    </xf>
    <xf numFmtId="167" fontId="0" fillId="37" borderId="0" xfId="42" applyNumberFormat="1" applyFont="1" applyFill="1" applyBorder="1" applyAlignment="1" applyProtection="1">
      <alignment/>
      <protection locked="0"/>
    </xf>
    <xf numFmtId="167" fontId="0" fillId="37" borderId="17" xfId="42" applyNumberFormat="1" applyFont="1" applyFill="1" applyBorder="1" applyAlignment="1" applyProtection="1">
      <alignment/>
      <protection locked="0"/>
    </xf>
    <xf numFmtId="174" fontId="0" fillId="37" borderId="0" xfId="42" applyNumberFormat="1" applyFont="1" applyFill="1" applyAlignment="1" applyProtection="1">
      <alignment/>
      <protection locked="0"/>
    </xf>
    <xf numFmtId="166" fontId="0" fillId="37" borderId="0" xfId="42" applyNumberFormat="1" applyFont="1" applyFill="1" applyAlignment="1" applyProtection="1">
      <alignment/>
      <protection locked="0"/>
    </xf>
    <xf numFmtId="169" fontId="0" fillId="37" borderId="0" xfId="44" applyNumberFormat="1" applyFont="1" applyFill="1" applyBorder="1" applyAlignment="1" applyProtection="1">
      <alignment/>
      <protection locked="0"/>
    </xf>
    <xf numFmtId="169" fontId="0" fillId="37" borderId="17" xfId="44" applyNumberFormat="1" applyFont="1" applyFill="1" applyBorder="1" applyAlignment="1" applyProtection="1">
      <alignment/>
      <protection locked="0"/>
    </xf>
    <xf numFmtId="42" fontId="0" fillId="37" borderId="13" xfId="0" applyNumberFormat="1" applyFont="1" applyFill="1" applyBorder="1" applyAlignment="1" applyProtection="1">
      <alignment/>
      <protection locked="0"/>
    </xf>
    <xf numFmtId="42" fontId="0" fillId="37" borderId="14" xfId="0" applyNumberFormat="1" applyFont="1" applyFill="1" applyBorder="1" applyAlignment="1" applyProtection="1">
      <alignment/>
      <protection locked="0"/>
    </xf>
    <xf numFmtId="42" fontId="0" fillId="37" borderId="18" xfId="0" applyNumberFormat="1" applyFont="1" applyFill="1" applyBorder="1" applyAlignment="1" applyProtection="1">
      <alignment/>
      <protection locked="0"/>
    </xf>
    <xf numFmtId="41" fontId="0" fillId="37" borderId="10" xfId="0" applyNumberFormat="1" applyFont="1" applyFill="1" applyBorder="1" applyAlignment="1" applyProtection="1">
      <alignment/>
      <protection locked="0"/>
    </xf>
    <xf numFmtId="41" fontId="0" fillId="37" borderId="15" xfId="0" applyNumberFormat="1" applyFont="1" applyFill="1" applyBorder="1" applyAlignment="1" applyProtection="1">
      <alignment/>
      <protection locked="0"/>
    </xf>
    <xf numFmtId="41" fontId="0" fillId="37" borderId="0" xfId="0" applyNumberFormat="1" applyFont="1" applyFill="1" applyAlignment="1" applyProtection="1">
      <alignment/>
      <protection locked="0"/>
    </xf>
    <xf numFmtId="41" fontId="0" fillId="37" borderId="17" xfId="0" applyNumberFormat="1" applyFont="1" applyFill="1" applyBorder="1" applyAlignment="1" applyProtection="1">
      <alignment/>
      <protection locked="0"/>
    </xf>
    <xf numFmtId="41" fontId="0" fillId="37" borderId="19" xfId="0" applyNumberFormat="1" applyFont="1" applyFill="1" applyBorder="1" applyAlignment="1" applyProtection="1">
      <alignment/>
      <protection locked="0"/>
    </xf>
    <xf numFmtId="41" fontId="0" fillId="37" borderId="20" xfId="0" applyNumberFormat="1" applyFont="1" applyFill="1" applyBorder="1" applyAlignment="1" applyProtection="1">
      <alignment/>
      <protection locked="0"/>
    </xf>
    <xf numFmtId="41" fontId="0" fillId="37" borderId="13" xfId="0" applyNumberFormat="1" applyFont="1" applyFill="1" applyBorder="1" applyAlignment="1" applyProtection="1">
      <alignment/>
      <protection locked="0"/>
    </xf>
    <xf numFmtId="41" fontId="0" fillId="37" borderId="14" xfId="0" applyNumberFormat="1" applyFont="1" applyFill="1" applyBorder="1" applyAlignment="1" applyProtection="1">
      <alignment/>
      <protection locked="0"/>
    </xf>
    <xf numFmtId="41" fontId="0" fillId="37" borderId="18" xfId="0" applyNumberFormat="1" applyFont="1" applyFill="1" applyBorder="1" applyAlignment="1" applyProtection="1">
      <alignment/>
      <protection locked="0"/>
    </xf>
    <xf numFmtId="42" fontId="0" fillId="37" borderId="11" xfId="44" applyNumberFormat="1" applyFont="1" applyFill="1" applyBorder="1" applyAlignment="1" applyProtection="1">
      <alignment/>
      <protection locked="0"/>
    </xf>
    <xf numFmtId="42" fontId="0" fillId="37" borderId="16" xfId="44" applyNumberFormat="1" applyFont="1" applyFill="1" applyBorder="1" applyAlignment="1" applyProtection="1">
      <alignment/>
      <protection locked="0"/>
    </xf>
    <xf numFmtId="43" fontId="0" fillId="37" borderId="17" xfId="0" applyNumberFormat="1" applyFont="1" applyFill="1" applyBorder="1" applyAlignment="1" applyProtection="1">
      <alignment/>
      <protection locked="0"/>
    </xf>
    <xf numFmtId="164" fontId="0" fillId="37" borderId="0" xfId="61" applyNumberFormat="1" applyFont="1" applyFill="1" applyBorder="1" applyAlignment="1" applyProtection="1">
      <alignment/>
      <protection locked="0"/>
    </xf>
    <xf numFmtId="183" fontId="0" fillId="37" borderId="0" xfId="42" applyNumberFormat="1" applyFont="1" applyFill="1" applyBorder="1" applyAlignment="1" applyProtection="1">
      <alignment/>
      <protection locked="0"/>
    </xf>
    <xf numFmtId="40" fontId="0" fillId="37" borderId="0" xfId="42" applyNumberFormat="1" applyFont="1" applyFill="1" applyBorder="1" applyAlignment="1" applyProtection="1">
      <alignment/>
      <protection locked="0"/>
    </xf>
    <xf numFmtId="183" fontId="0" fillId="37" borderId="0" xfId="42" applyNumberFormat="1" applyFont="1" applyFill="1" applyBorder="1" applyAlignment="1" applyProtection="1">
      <alignment/>
      <protection locked="0"/>
    </xf>
    <xf numFmtId="165" fontId="0" fillId="35" borderId="0" xfId="0" applyNumberFormat="1" applyFill="1" applyAlignment="1">
      <alignment horizontal="left"/>
    </xf>
    <xf numFmtId="41" fontId="0" fillId="31" borderId="0" xfId="56">
      <alignment horizontal="center"/>
      <protection/>
    </xf>
    <xf numFmtId="0" fontId="0" fillId="0" borderId="0" xfId="0" applyAlignment="1">
      <alignment/>
    </xf>
    <xf numFmtId="0" fontId="7" fillId="37" borderId="0" xfId="0" applyFont="1" applyFill="1" applyBorder="1" applyAlignment="1" applyProtection="1">
      <alignment horizontal="justify" vertical="top" wrapText="1"/>
      <protection locked="0"/>
    </xf>
    <xf numFmtId="0" fontId="7" fillId="37" borderId="21" xfId="0" applyFont="1" applyFill="1" applyBorder="1" applyAlignment="1" applyProtection="1">
      <alignment horizontal="justify" vertical="top" wrapText="1"/>
      <protection locked="0"/>
    </xf>
    <xf numFmtId="0" fontId="1" fillId="35" borderId="0" xfId="0" applyFont="1" applyFill="1" applyAlignment="1" applyProtection="1">
      <alignment horizontal="center"/>
      <protection/>
    </xf>
    <xf numFmtId="1" fontId="1" fillId="35" borderId="0" xfId="0" applyNumberFormat="1" applyFont="1" applyFill="1" applyBorder="1" applyAlignment="1">
      <alignment horizontal="center"/>
    </xf>
    <xf numFmtId="165" fontId="0" fillId="35" borderId="0" xfId="0" applyNumberFormat="1" applyFont="1" applyFill="1" applyAlignment="1">
      <alignment horizontal="left"/>
    </xf>
    <xf numFmtId="165" fontId="0" fillId="35" borderId="22" xfId="0" applyNumberFormat="1" applyFill="1" applyBorder="1" applyAlignment="1" applyProtection="1">
      <alignment horizontal="left"/>
      <protection/>
    </xf>
    <xf numFmtId="165" fontId="0" fillId="35" borderId="22" xfId="0" applyNumberFormat="1" applyFont="1" applyFill="1" applyBorder="1" applyAlignment="1" applyProtection="1">
      <alignment horizontal="left"/>
      <protection/>
    </xf>
    <xf numFmtId="165" fontId="0" fillId="35" borderId="0" xfId="0" applyNumberFormat="1" applyFill="1" applyAlignment="1">
      <alignment horizontal="left"/>
    </xf>
    <xf numFmtId="165" fontId="1" fillId="35" borderId="0" xfId="0" applyNumberFormat="1" applyFont="1" applyFill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0" fillId="35" borderId="0" xfId="0" applyNumberFormat="1" applyFont="1" applyFill="1" applyBorder="1" applyAlignment="1">
      <alignment horizontal="left"/>
    </xf>
    <xf numFmtId="1" fontId="1" fillId="35" borderId="0" xfId="0" applyNumberFormat="1" applyFont="1" applyFill="1" applyBorder="1" applyAlignment="1">
      <alignment horizontal="left"/>
    </xf>
    <xf numFmtId="1" fontId="0" fillId="35" borderId="0" xfId="0" applyNumberFormat="1" applyFill="1" applyBorder="1" applyAlignment="1">
      <alignment horizontal="left"/>
    </xf>
    <xf numFmtId="1" fontId="0" fillId="36" borderId="0" xfId="0" applyNumberFormat="1" applyFill="1" applyBorder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1" fontId="0" fillId="0" borderId="0" xfId="0" applyNumberFormat="1" applyBorder="1" applyAlignment="1">
      <alignment horizontal="left"/>
    </xf>
    <xf numFmtId="1" fontId="13" fillId="35" borderId="0" xfId="0" applyNumberFormat="1" applyFont="1" applyFill="1" applyBorder="1" applyAlignment="1" applyProtection="1">
      <alignment horizontal="left"/>
      <protection/>
    </xf>
    <xf numFmtId="1" fontId="1" fillId="35" borderId="0" xfId="0" applyNumberFormat="1" applyFont="1" applyFill="1" applyBorder="1" applyAlignment="1" applyProtection="1">
      <alignment horizontal="center"/>
      <protection/>
    </xf>
    <xf numFmtId="1" fontId="1" fillId="35" borderId="0" xfId="0" applyNumberFormat="1" applyFont="1" applyFill="1" applyBorder="1" applyAlignment="1" quotePrefix="1">
      <alignment horizontal="center"/>
    </xf>
    <xf numFmtId="1" fontId="0" fillId="0" borderId="0" xfId="0" applyNumberForma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7" width="12.7109375" style="3" customWidth="1"/>
    <col min="8" max="8" width="2.7109375" style="3" customWidth="1"/>
    <col min="9" max="34" width="12.7109375" style="3" customWidth="1"/>
    <col min="35" max="16384" width="9.140625" style="3" customWidth="1"/>
  </cols>
  <sheetData>
    <row r="1" spans="2:4" ht="12.75">
      <c r="B1" s="1" t="s">
        <v>0</v>
      </c>
      <c r="C1" s="110"/>
      <c r="D1" s="110"/>
    </row>
    <row r="2" spans="2:4" ht="12.75">
      <c r="B2" s="1" t="s">
        <v>1</v>
      </c>
      <c r="C2" s="110"/>
      <c r="D2" s="110"/>
    </row>
    <row r="3" spans="2:4" ht="12.75">
      <c r="B3" s="2"/>
      <c r="C3" s="109" t="s">
        <v>110</v>
      </c>
      <c r="D3" s="109"/>
    </row>
    <row r="4" ht="12.75"/>
    <row r="5" spans="1:8" ht="12.75">
      <c r="A5" s="98"/>
      <c r="B5" s="103" t="s">
        <v>97</v>
      </c>
      <c r="C5" s="103"/>
      <c r="D5" s="103"/>
      <c r="E5" s="103"/>
      <c r="F5" s="103"/>
      <c r="G5" s="37"/>
      <c r="H5" s="29"/>
    </row>
    <row r="6" spans="1:12" ht="12.75">
      <c r="A6" s="98"/>
      <c r="B6" s="102" t="s">
        <v>59</v>
      </c>
      <c r="C6" s="102"/>
      <c r="D6" s="102"/>
      <c r="E6" s="102"/>
      <c r="F6" s="102"/>
      <c r="G6" s="37"/>
      <c r="H6" s="29"/>
      <c r="L6"/>
    </row>
    <row r="7" spans="1:12" ht="12.75">
      <c r="A7" s="98"/>
      <c r="B7" s="23"/>
      <c r="C7" s="23"/>
      <c r="D7" s="23"/>
      <c r="E7" s="23"/>
      <c r="F7" s="23"/>
      <c r="G7" s="37"/>
      <c r="H7" s="29"/>
      <c r="L7"/>
    </row>
    <row r="8" spans="1:8" ht="12.75">
      <c r="A8" s="98"/>
      <c r="B8" s="24"/>
      <c r="C8" s="24"/>
      <c r="D8" s="39" t="s">
        <v>13</v>
      </c>
      <c r="E8" s="39" t="s">
        <v>14</v>
      </c>
      <c r="F8" s="39" t="s">
        <v>15</v>
      </c>
      <c r="G8" s="37"/>
      <c r="H8" s="29"/>
    </row>
    <row r="9" spans="1:8" ht="12.75">
      <c r="A9" s="98"/>
      <c r="B9" s="105" t="s">
        <v>99</v>
      </c>
      <c r="C9" s="106"/>
      <c r="D9" s="76"/>
      <c r="E9" s="77"/>
      <c r="F9" s="74"/>
      <c r="G9" s="63">
        <f>IF(F9="","",IF(AND(F9&gt;=2.29,F9&lt;=2.3),"«- Correct!","«- Try again!"))</f>
      </c>
      <c r="H9" s="29"/>
    </row>
    <row r="10" spans="1:8" ht="12.75">
      <c r="A10" s="98"/>
      <c r="B10" s="104"/>
      <c r="C10" s="104"/>
      <c r="D10" s="23"/>
      <c r="E10" s="23"/>
      <c r="F10" s="25"/>
      <c r="G10" s="37"/>
      <c r="H10" s="29"/>
    </row>
    <row r="11" spans="1:8" ht="12.75">
      <c r="A11" s="98"/>
      <c r="B11" s="107" t="s">
        <v>100</v>
      </c>
      <c r="C11" s="104"/>
      <c r="D11" s="72"/>
      <c r="E11" s="73"/>
      <c r="F11" s="75"/>
      <c r="G11" s="33">
        <f>IF(F11="","",IF(F11=1.9,"«- Correct!","«- Try again!"))</f>
      </c>
      <c r="H11" s="29"/>
    </row>
    <row r="12" spans="1:8" ht="12.75">
      <c r="A12" s="98"/>
      <c r="B12" s="104"/>
      <c r="C12" s="104"/>
      <c r="D12" s="26"/>
      <c r="E12" s="26"/>
      <c r="F12" s="25"/>
      <c r="G12" s="37"/>
      <c r="H12" s="29"/>
    </row>
    <row r="13" spans="1:8" ht="12.75">
      <c r="A13" s="98"/>
      <c r="B13" s="107" t="s">
        <v>92</v>
      </c>
      <c r="C13" s="104"/>
      <c r="D13" s="72"/>
      <c r="E13" s="73"/>
      <c r="F13" s="74"/>
      <c r="G13" s="63">
        <f>IF(F13="","",IF(AND(F13&gt;=2.5,F13&lt;=2.55),"«- Correct!","«- Try again!"))</f>
      </c>
      <c r="H13" s="29"/>
    </row>
    <row r="14" spans="1:8" ht="12.75">
      <c r="A14" s="98"/>
      <c r="B14" s="23"/>
      <c r="C14" s="23"/>
      <c r="D14" s="23"/>
      <c r="E14" s="23"/>
      <c r="F14" s="23"/>
      <c r="G14" s="29"/>
      <c r="H14" s="29"/>
    </row>
    <row r="15" spans="2:6" ht="12.75">
      <c r="B15" s="8"/>
      <c r="C15" s="8"/>
      <c r="D15" s="8"/>
      <c r="E15" s="8"/>
      <c r="F15" s="8"/>
    </row>
    <row r="16" spans="1:8" ht="12.75">
      <c r="A16" s="98"/>
      <c r="B16" s="103" t="s">
        <v>97</v>
      </c>
      <c r="C16" s="103"/>
      <c r="D16" s="103"/>
      <c r="E16" s="103"/>
      <c r="F16" s="103"/>
      <c r="G16" s="29"/>
      <c r="H16" s="29"/>
    </row>
    <row r="17" spans="1:8" ht="12.75">
      <c r="A17" s="98"/>
      <c r="B17" s="102" t="s">
        <v>107</v>
      </c>
      <c r="C17" s="102"/>
      <c r="D17" s="102"/>
      <c r="E17" s="102"/>
      <c r="F17" s="102"/>
      <c r="G17" s="29"/>
      <c r="H17" s="29"/>
    </row>
    <row r="18" spans="1:8" ht="12.75">
      <c r="A18" s="98"/>
      <c r="B18" s="102" t="s">
        <v>101</v>
      </c>
      <c r="C18" s="102"/>
      <c r="D18" s="102"/>
      <c r="E18" s="102"/>
      <c r="F18" s="102"/>
      <c r="G18" s="29"/>
      <c r="H18" s="29"/>
    </row>
    <row r="19" spans="1:8" ht="12.75">
      <c r="A19" s="98"/>
      <c r="B19" s="23"/>
      <c r="C19" s="23"/>
      <c r="D19" s="23"/>
      <c r="E19" s="23"/>
      <c r="F19" s="23"/>
      <c r="G19" s="29"/>
      <c r="H19" s="29"/>
    </row>
    <row r="20" spans="1:8" ht="12.75">
      <c r="A20" s="98"/>
      <c r="B20" s="23"/>
      <c r="C20" s="23"/>
      <c r="D20" s="40">
        <v>2014</v>
      </c>
      <c r="E20" s="40">
        <v>2013</v>
      </c>
      <c r="F20" s="40">
        <v>2012</v>
      </c>
      <c r="G20" s="29"/>
      <c r="H20" s="29"/>
    </row>
    <row r="21" spans="1:8" ht="12.75">
      <c r="A21" s="98"/>
      <c r="B21" s="104" t="s">
        <v>29</v>
      </c>
      <c r="C21" s="104"/>
      <c r="D21" s="66"/>
      <c r="E21" s="67"/>
      <c r="F21" s="66"/>
      <c r="G21" s="29"/>
      <c r="H21" s="29"/>
    </row>
    <row r="22" spans="1:8" ht="12.75">
      <c r="A22" s="98"/>
      <c r="B22" s="104" t="s">
        <v>58</v>
      </c>
      <c r="C22" s="104"/>
      <c r="D22" s="68"/>
      <c r="E22" s="69"/>
      <c r="F22" s="68"/>
      <c r="G22" s="29"/>
      <c r="H22" s="29"/>
    </row>
    <row r="23" spans="1:8" ht="12.75">
      <c r="A23" s="98"/>
      <c r="B23" s="104" t="s">
        <v>32</v>
      </c>
      <c r="C23" s="104"/>
      <c r="D23" s="68"/>
      <c r="E23" s="69"/>
      <c r="F23" s="68"/>
      <c r="G23" s="29"/>
      <c r="H23" s="29"/>
    </row>
    <row r="24" spans="1:8" ht="12.75">
      <c r="A24" s="98"/>
      <c r="B24" s="104" t="s">
        <v>60</v>
      </c>
      <c r="C24" s="104"/>
      <c r="D24" s="66"/>
      <c r="E24" s="67"/>
      <c r="F24" s="66"/>
      <c r="G24" s="29"/>
      <c r="H24" s="29"/>
    </row>
    <row r="25" spans="1:8" ht="12.75">
      <c r="A25" s="98"/>
      <c r="B25" s="104" t="s">
        <v>61</v>
      </c>
      <c r="C25" s="104"/>
      <c r="D25" s="68"/>
      <c r="E25" s="69"/>
      <c r="F25" s="68"/>
      <c r="G25" s="29"/>
      <c r="H25" s="29"/>
    </row>
    <row r="26" spans="1:8" ht="12.75">
      <c r="A26" s="98"/>
      <c r="B26" s="104" t="s">
        <v>62</v>
      </c>
      <c r="C26" s="104"/>
      <c r="D26" s="68"/>
      <c r="E26" s="69"/>
      <c r="F26" s="68"/>
      <c r="G26" s="29"/>
      <c r="H26" s="29"/>
    </row>
    <row r="27" spans="1:8" ht="12.75">
      <c r="A27" s="98"/>
      <c r="B27" s="104" t="s">
        <v>37</v>
      </c>
      <c r="C27" s="104"/>
      <c r="D27" s="66"/>
      <c r="E27" s="67"/>
      <c r="F27" s="66"/>
      <c r="G27" s="29"/>
      <c r="H27" s="29"/>
    </row>
    <row r="28" spans="1:8" ht="12.75">
      <c r="A28" s="98"/>
      <c r="B28" s="104" t="s">
        <v>38</v>
      </c>
      <c r="C28" s="104"/>
      <c r="D28" s="68"/>
      <c r="E28" s="69"/>
      <c r="F28" s="68"/>
      <c r="G28" s="29"/>
      <c r="H28" s="29"/>
    </row>
    <row r="29" spans="1:8" ht="13.5" thickBot="1">
      <c r="A29" s="98"/>
      <c r="B29" s="104" t="s">
        <v>39</v>
      </c>
      <c r="C29" s="104"/>
      <c r="D29" s="70"/>
      <c r="E29" s="71"/>
      <c r="F29" s="70"/>
      <c r="G29" s="29"/>
      <c r="H29" s="29"/>
    </row>
    <row r="30" spans="1:8" ht="13.5" thickTop="1">
      <c r="A30" s="98"/>
      <c r="B30" s="23"/>
      <c r="C30" s="23"/>
      <c r="D30" s="63">
        <f>IF(D29="","",IF(AND(D29&gt;=0.1385,D29&lt;=0.139),"Correct!","Try again!"))</f>
      </c>
      <c r="E30" s="63">
        <f>IF(E29="","",IF(AND(E29&gt;=0.1185,E29&lt;=0.1185),"Correct!","Try again!"))</f>
      </c>
      <c r="F30" s="63">
        <f>IF(F29="","",IF(AND(F29&gt;=0.1252,F29&lt;=0.1253),"Correct!","Try again!"))</f>
      </c>
      <c r="G30" s="29"/>
      <c r="H30" s="29"/>
    </row>
    <row r="31" spans="2:6" ht="12.75">
      <c r="B31"/>
      <c r="C31"/>
      <c r="D31"/>
      <c r="E31"/>
      <c r="F31"/>
    </row>
    <row r="32" spans="1:8" ht="12.75">
      <c r="A32" s="98"/>
      <c r="B32" s="103" t="s">
        <v>97</v>
      </c>
      <c r="C32" s="103"/>
      <c r="D32" s="103"/>
      <c r="E32" s="103"/>
      <c r="F32" s="103"/>
      <c r="G32" s="103"/>
      <c r="H32" s="103"/>
    </row>
    <row r="33" spans="1:8" ht="12.75">
      <c r="A33" s="98"/>
      <c r="B33" s="102" t="s">
        <v>66</v>
      </c>
      <c r="C33" s="102"/>
      <c r="D33" s="102"/>
      <c r="E33" s="102"/>
      <c r="F33" s="102"/>
      <c r="G33" s="102"/>
      <c r="H33" s="102"/>
    </row>
    <row r="34" spans="1:8" ht="12.75">
      <c r="A34" s="98"/>
      <c r="B34" s="102" t="s">
        <v>108</v>
      </c>
      <c r="C34" s="102"/>
      <c r="D34" s="102"/>
      <c r="E34" s="102"/>
      <c r="F34" s="102"/>
      <c r="G34" s="102"/>
      <c r="H34" s="102"/>
    </row>
    <row r="35" spans="1:8" ht="12.75">
      <c r="A35" s="98"/>
      <c r="B35" s="23"/>
      <c r="C35" s="23"/>
      <c r="D35" s="23"/>
      <c r="E35" s="23"/>
      <c r="F35" s="23"/>
      <c r="G35" s="31"/>
      <c r="H35" s="29"/>
    </row>
    <row r="36" spans="1:8" ht="12.75">
      <c r="A36" s="98"/>
      <c r="B36" s="23"/>
      <c r="C36" s="23"/>
      <c r="D36" s="40">
        <v>2014</v>
      </c>
      <c r="E36" s="40">
        <v>2013</v>
      </c>
      <c r="F36" s="40">
        <v>2012</v>
      </c>
      <c r="G36" s="31"/>
      <c r="H36" s="29"/>
    </row>
    <row r="37" spans="1:8" ht="12.75">
      <c r="A37" s="98"/>
      <c r="B37" s="108" t="s">
        <v>13</v>
      </c>
      <c r="C37" s="108"/>
      <c r="D37" s="23"/>
      <c r="E37" s="23"/>
      <c r="F37" s="23"/>
      <c r="G37" s="31"/>
      <c r="H37" s="29"/>
    </row>
    <row r="38" spans="1:8" ht="12.75">
      <c r="A38" s="98"/>
      <c r="B38" s="104" t="s">
        <v>63</v>
      </c>
      <c r="C38" s="104"/>
      <c r="D38" s="64"/>
      <c r="E38" s="64"/>
      <c r="F38" s="65"/>
      <c r="G38" s="29"/>
      <c r="H38" s="29"/>
    </row>
    <row r="39" spans="1:8" ht="12.75">
      <c r="A39" s="98"/>
      <c r="B39" s="62"/>
      <c r="C39" s="62"/>
      <c r="D39" s="63">
        <f>IF(D38="","",IF(AND(D38&gt;=1.0124,D38&lt;=1.01245),"Correct!","Try again!"))</f>
      </c>
      <c r="E39" s="63">
        <f>IF(E38="","",IF(AND(E38&gt;=0.73285,E38&lt;=0.7329),"Correct!","Try again!"))</f>
      </c>
      <c r="F39" s="63">
        <f>IF(F38="","",IF(AND(F38&gt;=1,F38&lt;=1),"Correct!","Try again!"))</f>
      </c>
      <c r="G39" s="29"/>
      <c r="H39" s="29"/>
    </row>
    <row r="40" spans="1:8" ht="12.75">
      <c r="A40" s="98"/>
      <c r="B40" s="104" t="s">
        <v>64</v>
      </c>
      <c r="C40" s="104"/>
      <c r="D40" s="64"/>
      <c r="E40" s="64"/>
      <c r="F40" s="65"/>
      <c r="G40" s="29"/>
      <c r="H40" s="29"/>
    </row>
    <row r="41" spans="1:8" ht="12.75">
      <c r="A41" s="98"/>
      <c r="B41" s="62"/>
      <c r="C41" s="62"/>
      <c r="D41" s="63">
        <f>IF(D40="","",IF(AND(D40&gt;=0,D40&lt;=0),"Correct!","Try again!"))</f>
      </c>
      <c r="E41" s="63">
        <f>IF(E40="","",IF(AND(E40&gt;=0.1265,E40&lt;=0.1266),"Correct!","Try again!"))</f>
      </c>
      <c r="F41" s="63">
        <f>IF(F40="","",IF(AND(F40&gt;=1,F40&lt;=1),"Correct!","Try again!"))</f>
      </c>
      <c r="G41" s="29"/>
      <c r="H41" s="29"/>
    </row>
    <row r="42" spans="1:8" ht="12.75">
      <c r="A42" s="98"/>
      <c r="B42" s="107" t="s">
        <v>47</v>
      </c>
      <c r="C42" s="104"/>
      <c r="D42" s="64"/>
      <c r="E42" s="64"/>
      <c r="F42" s="65"/>
      <c r="G42" s="29"/>
      <c r="H42" s="29"/>
    </row>
    <row r="43" spans="1:8" ht="12.75">
      <c r="A43" s="98"/>
      <c r="B43" s="62"/>
      <c r="C43" s="62"/>
      <c r="D43" s="63">
        <f>IF(D42="","",IF(AND(D42&gt;=1.6666,D42&lt;=1.6667),"Correct!","Try again!"))</f>
      </c>
      <c r="E43" s="63">
        <f>IF(E42="","",IF(AND(E42&gt;=1.6,E42&lt;=1.6),"Correct!","Try again!"))</f>
      </c>
      <c r="F43" s="63">
        <f>IF(F42="","",IF(AND(F42&gt;=1,F42&lt;=1),"Correct!","Try again!"))</f>
      </c>
      <c r="G43" s="29"/>
      <c r="H43" s="29"/>
    </row>
    <row r="44" spans="1:8" ht="12.75">
      <c r="A44" s="98"/>
      <c r="B44" s="104" t="s">
        <v>48</v>
      </c>
      <c r="C44" s="104"/>
      <c r="D44" s="65"/>
      <c r="E44" s="65"/>
      <c r="F44" s="65"/>
      <c r="G44" s="29"/>
      <c r="H44" s="29"/>
    </row>
    <row r="45" spans="1:8" ht="12.75">
      <c r="A45" s="98"/>
      <c r="B45" s="104"/>
      <c r="C45" s="104"/>
      <c r="D45" s="63">
        <f>IF(D44="","",IF(AND(D44&gt;=1.3171,D44&lt;=1.31715),"Correct!","Try again!"))</f>
      </c>
      <c r="E45" s="63">
        <f>IF(E44="","",IF(AND(E44&gt;=1.16185,E44&lt;=1.1619),"Correct!","Try again!"))</f>
      </c>
      <c r="F45" s="63">
        <f>IF(F44="","",IF(AND(F44&gt;=1,F44&lt;=1),"Correct!","Try again!"))</f>
      </c>
      <c r="G45" s="29"/>
      <c r="H45" s="29"/>
    </row>
    <row r="46" spans="1:8" ht="12.75">
      <c r="A46" s="98"/>
      <c r="B46" s="108" t="s">
        <v>91</v>
      </c>
      <c r="C46" s="108"/>
      <c r="D46" s="28"/>
      <c r="E46" s="28"/>
      <c r="F46" s="28"/>
      <c r="G46" s="29"/>
      <c r="H46" s="29"/>
    </row>
    <row r="47" spans="1:8" ht="12.75">
      <c r="A47" s="98"/>
      <c r="B47" s="104" t="s">
        <v>65</v>
      </c>
      <c r="C47" s="104"/>
      <c r="D47" s="64"/>
      <c r="E47" s="64"/>
      <c r="F47" s="65"/>
      <c r="G47" s="29"/>
      <c r="H47" s="29"/>
    </row>
    <row r="48" spans="1:8" ht="12.75">
      <c r="A48" s="98"/>
      <c r="B48" s="62"/>
      <c r="C48" s="62"/>
      <c r="D48" s="63">
        <f>IF(D47="","",IF(AND(D47&gt;=1.12315,D47&lt;=1.1232),"Correct!","Try again!"))</f>
      </c>
      <c r="E48" s="63">
        <f>IF(E47="","",IF(AND(E47&gt;=0.98325,E47&lt;=0.9833),"Correct!","Try again!"))</f>
      </c>
      <c r="F48" s="63">
        <f>IF(F47="","",IF(AND(F47&gt;=1,F47&lt;=1),"Correct!","Try again!"))</f>
      </c>
      <c r="G48" s="29"/>
      <c r="H48" s="29"/>
    </row>
    <row r="49" spans="1:8" ht="12.75">
      <c r="A49" s="98"/>
      <c r="B49" s="104" t="s">
        <v>57</v>
      </c>
      <c r="C49" s="104"/>
      <c r="D49" s="64"/>
      <c r="E49" s="64"/>
      <c r="F49" s="65"/>
      <c r="G49" s="29"/>
      <c r="H49" s="29"/>
    </row>
    <row r="50" spans="1:8" ht="12.75">
      <c r="A50" s="98"/>
      <c r="B50" s="62"/>
      <c r="C50" s="62"/>
      <c r="D50" s="63">
        <f>IF(D49="","",IF(AND(D49&gt;=1.2,D49&lt;=1.2),"Correct!","Try again!"))</f>
      </c>
      <c r="E50" s="63">
        <f>IF(E49="","",IF(AND(E49&gt;=1.2,E49&lt;=1.2),"Correct!","Try again!"))</f>
      </c>
      <c r="F50" s="63">
        <f>IF(F49="","",IF(AND(F49&gt;=1,F49&lt;=1),"Correct!","Try again!"))</f>
      </c>
      <c r="G50" s="29"/>
      <c r="H50" s="29"/>
    </row>
    <row r="51" spans="1:8" ht="12.75">
      <c r="A51" s="98"/>
      <c r="B51" s="107" t="s">
        <v>88</v>
      </c>
      <c r="C51" s="104"/>
      <c r="D51" s="64"/>
      <c r="E51" s="64"/>
      <c r="F51" s="65"/>
      <c r="G51" s="29"/>
      <c r="H51" s="29"/>
    </row>
    <row r="52" spans="1:8" ht="12.75">
      <c r="A52" s="98"/>
      <c r="B52" s="97"/>
      <c r="C52" s="62"/>
      <c r="D52" s="63">
        <f>IF(D51="","",IF(AND(D51&gt;=1.5,D51&lt;=1.5),"Correct!","Try again!"))</f>
      </c>
      <c r="E52" s="63">
        <f>IF(E51="","",IF(AND(E51&gt;=1.5,E51&lt;=1.5),"Correct!","Try again!"))</f>
      </c>
      <c r="F52" s="63">
        <f>IF(F51="","",IF(AND(F51&gt;=1,F51&lt;=1),"Correct!","Try again!"))</f>
      </c>
      <c r="G52" s="29"/>
      <c r="H52" s="29"/>
    </row>
    <row r="53" spans="1:8" ht="12.75">
      <c r="A53" s="98"/>
      <c r="B53" s="104" t="s">
        <v>55</v>
      </c>
      <c r="C53" s="104"/>
      <c r="D53" s="64"/>
      <c r="E53" s="64"/>
      <c r="F53" s="65"/>
      <c r="G53" s="29"/>
      <c r="H53" s="29"/>
    </row>
    <row r="54" spans="1:8" ht="12.75">
      <c r="A54" s="98"/>
      <c r="B54" s="62"/>
      <c r="C54" s="62"/>
      <c r="D54" s="63">
        <f>IF(D53="","",IF(AND(D53&gt;=1.6528,D53&lt;=1.65285),"Correct!","Try again!"))</f>
      </c>
      <c r="E54" s="63">
        <f>IF(E53="","",IF(AND(E53&gt;=1.1383,E53&lt;=1.13835),"Correct!","Try again!"))</f>
      </c>
      <c r="F54" s="63">
        <f>IF(F53="","",IF(AND(F53&gt;=1,F53&lt;=1),"Correct!","Try again!"))</f>
      </c>
      <c r="G54" s="29"/>
      <c r="H54" s="29"/>
    </row>
    <row r="55" spans="1:8" ht="12.75">
      <c r="A55" s="98"/>
      <c r="B55" s="104" t="s">
        <v>56</v>
      </c>
      <c r="C55" s="104"/>
      <c r="D55" s="64"/>
      <c r="E55" s="64"/>
      <c r="F55" s="65"/>
      <c r="G55" s="29"/>
      <c r="H55" s="29"/>
    </row>
    <row r="56" spans="1:8" ht="12.75">
      <c r="A56" s="98"/>
      <c r="B56" s="31"/>
      <c r="C56" s="31"/>
      <c r="D56" s="63">
        <f>IF(D55="","",IF(AND(D55&gt;=1.3171,D55&lt;=1.31715),"Correct!","Try again!"))</f>
      </c>
      <c r="E56" s="63">
        <f>IF(E55="","",IF(AND(E55&gt;=1.16185,E55&lt;=1.1619),"Correct!","Try again!"))</f>
      </c>
      <c r="F56" s="63">
        <f>IF(F55="","",IF(AND(F55&gt;=1,F55&lt;=1),"Correct!","Try again!"))</f>
      </c>
      <c r="G56" s="31"/>
      <c r="H56" s="29"/>
    </row>
    <row r="57" spans="2:7" ht="12.75">
      <c r="B57"/>
      <c r="C57"/>
      <c r="D57"/>
      <c r="E57"/>
      <c r="F57"/>
      <c r="G57"/>
    </row>
    <row r="58" spans="1:8" ht="12.75">
      <c r="A58" s="98"/>
      <c r="B58" s="29" t="s">
        <v>68</v>
      </c>
      <c r="C58" s="29"/>
      <c r="D58" s="29"/>
      <c r="E58" s="29"/>
      <c r="F58" s="29"/>
      <c r="G58" s="29"/>
      <c r="H58" s="29"/>
    </row>
    <row r="59" spans="1:8" ht="12.75">
      <c r="A59" s="98"/>
      <c r="B59" s="29" t="s">
        <v>69</v>
      </c>
      <c r="C59" s="29"/>
      <c r="D59" s="29"/>
      <c r="E59" s="29"/>
      <c r="F59" s="29"/>
      <c r="G59" s="29"/>
      <c r="H59" s="29"/>
    </row>
    <row r="60" spans="1:16" ht="12.75">
      <c r="A60" s="98"/>
      <c r="B60" s="29"/>
      <c r="C60" s="29"/>
      <c r="D60" s="29"/>
      <c r="E60" s="29"/>
      <c r="F60" s="29"/>
      <c r="G60" s="29"/>
      <c r="H60" s="29"/>
      <c r="I60"/>
      <c r="J60"/>
      <c r="K60"/>
      <c r="L60"/>
      <c r="M60"/>
      <c r="N60"/>
      <c r="O60"/>
      <c r="P60"/>
    </row>
    <row r="61" spans="1:16" ht="12.75">
      <c r="A61" s="98"/>
      <c r="B61" s="100"/>
      <c r="C61" s="100"/>
      <c r="D61" s="100"/>
      <c r="E61" s="100"/>
      <c r="F61" s="100"/>
      <c r="G61" s="100"/>
      <c r="H61" s="29"/>
      <c r="I61"/>
      <c r="J61"/>
      <c r="K61"/>
      <c r="L61"/>
      <c r="M61"/>
      <c r="N61"/>
      <c r="O61"/>
      <c r="P61"/>
    </row>
    <row r="62" spans="1:16" ht="12.75">
      <c r="A62" s="98"/>
      <c r="B62" s="100"/>
      <c r="C62" s="100"/>
      <c r="D62" s="100"/>
      <c r="E62" s="100"/>
      <c r="F62" s="100"/>
      <c r="G62" s="100"/>
      <c r="H62" s="29"/>
      <c r="I62"/>
      <c r="J62" s="99"/>
      <c r="K62" s="99"/>
      <c r="L62" s="99"/>
      <c r="M62" s="99"/>
      <c r="N62" s="99"/>
      <c r="O62" s="99"/>
      <c r="P62"/>
    </row>
    <row r="63" spans="1:16" ht="12.75">
      <c r="A63" s="98"/>
      <c r="B63" s="100"/>
      <c r="C63" s="100"/>
      <c r="D63" s="100"/>
      <c r="E63" s="100"/>
      <c r="F63" s="100"/>
      <c r="G63" s="100"/>
      <c r="H63" s="29"/>
      <c r="I63"/>
      <c r="J63" s="99"/>
      <c r="K63" s="99"/>
      <c r="L63" s="99"/>
      <c r="M63" s="99"/>
      <c r="N63" s="99"/>
      <c r="O63" s="99"/>
      <c r="P63"/>
    </row>
    <row r="64" spans="1:16" ht="12.75">
      <c r="A64" s="98"/>
      <c r="B64" s="100"/>
      <c r="C64" s="100"/>
      <c r="D64" s="100"/>
      <c r="E64" s="100"/>
      <c r="F64" s="100"/>
      <c r="G64" s="100"/>
      <c r="H64" s="29"/>
      <c r="I64"/>
      <c r="J64" s="99"/>
      <c r="K64" s="99"/>
      <c r="L64" s="99"/>
      <c r="M64" s="99"/>
      <c r="N64" s="99"/>
      <c r="O64" s="99"/>
      <c r="P64"/>
    </row>
    <row r="65" spans="1:16" ht="12.75">
      <c r="A65" s="98"/>
      <c r="B65" s="100"/>
      <c r="C65" s="100"/>
      <c r="D65" s="100"/>
      <c r="E65" s="100"/>
      <c r="F65" s="100"/>
      <c r="G65" s="100"/>
      <c r="H65" s="29"/>
      <c r="I65"/>
      <c r="J65" s="99"/>
      <c r="K65" s="99"/>
      <c r="L65" s="99"/>
      <c r="M65" s="99"/>
      <c r="N65" s="99"/>
      <c r="O65" s="99"/>
      <c r="P65"/>
    </row>
    <row r="66" spans="1:16" ht="12.75">
      <c r="A66" s="98"/>
      <c r="B66" s="100"/>
      <c r="C66" s="100"/>
      <c r="D66" s="100"/>
      <c r="E66" s="100"/>
      <c r="F66" s="100"/>
      <c r="G66" s="100"/>
      <c r="H66" s="29"/>
      <c r="I66"/>
      <c r="J66" s="99"/>
      <c r="K66" s="99"/>
      <c r="L66" s="99"/>
      <c r="M66" s="99"/>
      <c r="N66" s="99"/>
      <c r="O66" s="99"/>
      <c r="P66"/>
    </row>
    <row r="67" spans="1:16" ht="12.75">
      <c r="A67" s="98"/>
      <c r="B67" s="100"/>
      <c r="C67" s="100"/>
      <c r="D67" s="100"/>
      <c r="E67" s="100"/>
      <c r="F67" s="100"/>
      <c r="G67" s="100"/>
      <c r="H67" s="29"/>
      <c r="I67"/>
      <c r="J67" s="99"/>
      <c r="K67" s="99"/>
      <c r="L67" s="99"/>
      <c r="M67" s="99"/>
      <c r="N67" s="99"/>
      <c r="O67" s="99"/>
      <c r="P67"/>
    </row>
    <row r="68" spans="1:16" ht="12.75">
      <c r="A68" s="98"/>
      <c r="B68" s="100"/>
      <c r="C68" s="100"/>
      <c r="D68" s="100"/>
      <c r="E68" s="100"/>
      <c r="F68" s="100"/>
      <c r="G68" s="100"/>
      <c r="H68" s="29"/>
      <c r="I68"/>
      <c r="J68" s="99"/>
      <c r="K68" s="99"/>
      <c r="L68" s="99"/>
      <c r="M68" s="99"/>
      <c r="N68" s="99"/>
      <c r="O68" s="99"/>
      <c r="P68"/>
    </row>
    <row r="69" spans="1:16" ht="12.75">
      <c r="A69" s="98"/>
      <c r="B69" s="100"/>
      <c r="C69" s="100"/>
      <c r="D69" s="100"/>
      <c r="E69" s="100"/>
      <c r="F69" s="100"/>
      <c r="G69" s="100"/>
      <c r="H69" s="29"/>
      <c r="I69"/>
      <c r="J69" s="99"/>
      <c r="K69" s="99"/>
      <c r="L69" s="99"/>
      <c r="M69" s="99"/>
      <c r="N69" s="99"/>
      <c r="O69" s="99"/>
      <c r="P69"/>
    </row>
    <row r="70" spans="1:16" ht="12.75">
      <c r="A70" s="98"/>
      <c r="B70" s="100"/>
      <c r="C70" s="100"/>
      <c r="D70" s="100"/>
      <c r="E70" s="100"/>
      <c r="F70" s="100"/>
      <c r="G70" s="100"/>
      <c r="H70" s="29"/>
      <c r="I70"/>
      <c r="J70" s="99"/>
      <c r="K70" s="99"/>
      <c r="L70" s="99"/>
      <c r="M70" s="99"/>
      <c r="N70" s="99"/>
      <c r="O70" s="99"/>
      <c r="P70"/>
    </row>
    <row r="71" spans="1:16" ht="12.75">
      <c r="A71" s="98"/>
      <c r="B71" s="100"/>
      <c r="C71" s="100"/>
      <c r="D71" s="100"/>
      <c r="E71" s="100"/>
      <c r="F71" s="100"/>
      <c r="G71" s="100"/>
      <c r="H71" s="29"/>
      <c r="I71"/>
      <c r="J71" s="99"/>
      <c r="K71" s="99"/>
      <c r="L71" s="99"/>
      <c r="M71" s="99"/>
      <c r="N71" s="99"/>
      <c r="O71" s="99"/>
      <c r="P71"/>
    </row>
    <row r="72" spans="1:16" ht="12.75">
      <c r="A72" s="98"/>
      <c r="B72" s="100"/>
      <c r="C72" s="100"/>
      <c r="D72" s="100"/>
      <c r="E72" s="100"/>
      <c r="F72" s="100"/>
      <c r="G72" s="100"/>
      <c r="H72" s="29"/>
      <c r="I72"/>
      <c r="J72" s="99"/>
      <c r="K72" s="99"/>
      <c r="L72" s="99"/>
      <c r="M72" s="99"/>
      <c r="N72" s="99"/>
      <c r="O72" s="99"/>
      <c r="P72"/>
    </row>
    <row r="73" spans="1:16" ht="12.75">
      <c r="A73" s="98"/>
      <c r="B73" s="100"/>
      <c r="C73" s="100"/>
      <c r="D73" s="100"/>
      <c r="E73" s="100"/>
      <c r="F73" s="100"/>
      <c r="G73" s="100"/>
      <c r="H73" s="29"/>
      <c r="I73"/>
      <c r="J73" s="99"/>
      <c r="K73" s="99"/>
      <c r="L73" s="99"/>
      <c r="M73" s="99"/>
      <c r="N73" s="99"/>
      <c r="O73" s="99"/>
      <c r="P73"/>
    </row>
    <row r="74" spans="1:16" ht="12.75">
      <c r="A74" s="98"/>
      <c r="B74" s="100"/>
      <c r="C74" s="100"/>
      <c r="D74" s="100"/>
      <c r="E74" s="100"/>
      <c r="F74" s="100"/>
      <c r="G74" s="100"/>
      <c r="H74" s="29"/>
      <c r="I74"/>
      <c r="J74" s="99"/>
      <c r="K74" s="99"/>
      <c r="L74" s="99"/>
      <c r="M74" s="99"/>
      <c r="N74" s="99"/>
      <c r="O74" s="99"/>
      <c r="P74"/>
    </row>
    <row r="75" spans="1:16" ht="12.75">
      <c r="A75" s="98"/>
      <c r="B75" s="100"/>
      <c r="C75" s="100"/>
      <c r="D75" s="100"/>
      <c r="E75" s="100"/>
      <c r="F75" s="100"/>
      <c r="G75" s="100"/>
      <c r="H75" s="29"/>
      <c r="I75"/>
      <c r="J75" s="99"/>
      <c r="K75" s="99"/>
      <c r="L75" s="99"/>
      <c r="M75" s="99"/>
      <c r="N75" s="99"/>
      <c r="O75" s="99"/>
      <c r="P75"/>
    </row>
    <row r="76" spans="1:16" ht="12.75">
      <c r="A76" s="98"/>
      <c r="B76" s="100"/>
      <c r="C76" s="100"/>
      <c r="D76" s="100"/>
      <c r="E76" s="100"/>
      <c r="F76" s="100"/>
      <c r="G76" s="100"/>
      <c r="H76" s="29"/>
      <c r="I76"/>
      <c r="J76" s="99"/>
      <c r="K76" s="99"/>
      <c r="L76" s="99"/>
      <c r="M76" s="99"/>
      <c r="N76" s="99"/>
      <c r="O76" s="99"/>
      <c r="P76"/>
    </row>
    <row r="77" spans="1:16" ht="12.75">
      <c r="A77" s="98"/>
      <c r="B77" s="100"/>
      <c r="C77" s="100"/>
      <c r="D77" s="100"/>
      <c r="E77" s="100"/>
      <c r="F77" s="100"/>
      <c r="G77" s="100"/>
      <c r="H77" s="29"/>
      <c r="I77"/>
      <c r="J77" s="99"/>
      <c r="K77" s="99"/>
      <c r="L77" s="99"/>
      <c r="M77" s="99"/>
      <c r="N77" s="99"/>
      <c r="O77" s="99"/>
      <c r="P77"/>
    </row>
    <row r="78" spans="1:16" ht="12.75">
      <c r="A78" s="98"/>
      <c r="B78" s="100"/>
      <c r="C78" s="100"/>
      <c r="D78" s="100"/>
      <c r="E78" s="100"/>
      <c r="F78" s="100"/>
      <c r="G78" s="100"/>
      <c r="H78" s="29"/>
      <c r="I78"/>
      <c r="J78" s="99"/>
      <c r="K78" s="99"/>
      <c r="L78" s="99"/>
      <c r="M78" s="99"/>
      <c r="N78" s="99"/>
      <c r="O78" s="99"/>
      <c r="P78"/>
    </row>
    <row r="79" spans="1:16" ht="12.75">
      <c r="A79" s="98"/>
      <c r="B79" s="100"/>
      <c r="C79" s="100"/>
      <c r="D79" s="100"/>
      <c r="E79" s="100"/>
      <c r="F79" s="100"/>
      <c r="G79" s="100"/>
      <c r="H79" s="29"/>
      <c r="I79"/>
      <c r="J79"/>
      <c r="K79"/>
      <c r="L79"/>
      <c r="M79"/>
      <c r="N79"/>
      <c r="O79"/>
      <c r="P79"/>
    </row>
    <row r="80" spans="1:16" ht="12.75">
      <c r="A80" s="98"/>
      <c r="B80" s="101"/>
      <c r="C80" s="101"/>
      <c r="D80" s="101"/>
      <c r="E80" s="101"/>
      <c r="F80" s="101"/>
      <c r="G80" s="101"/>
      <c r="H80" s="29"/>
      <c r="I80"/>
      <c r="J80"/>
      <c r="K80"/>
      <c r="L80"/>
      <c r="M80"/>
      <c r="N80"/>
      <c r="O80"/>
      <c r="P80"/>
    </row>
    <row r="81" spans="1:8" ht="12.75">
      <c r="A81" s="98"/>
      <c r="B81" s="31"/>
      <c r="C81" s="31"/>
      <c r="D81" s="31"/>
      <c r="E81" s="31"/>
      <c r="F81" s="31"/>
      <c r="G81" s="31"/>
      <c r="H81" s="29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95" spans="6:7" ht="12.75">
      <c r="F95" s="4"/>
      <c r="G95" s="4"/>
    </row>
  </sheetData>
  <sheetProtection password="C690" sheet="1" objects="1" scenarios="1" selectLockedCells="1"/>
  <mergeCells count="55">
    <mergeCell ref="B55:C55"/>
    <mergeCell ref="B44:C44"/>
    <mergeCell ref="B45:C45"/>
    <mergeCell ref="B46:C46"/>
    <mergeCell ref="B47:C47"/>
    <mergeCell ref="B33:H33"/>
    <mergeCell ref="B34:H34"/>
    <mergeCell ref="C3:D3"/>
    <mergeCell ref="C2:D2"/>
    <mergeCell ref="C1:D1"/>
    <mergeCell ref="B53:C53"/>
    <mergeCell ref="B26:C26"/>
    <mergeCell ref="B27:C27"/>
    <mergeCell ref="B49:C49"/>
    <mergeCell ref="B51:C51"/>
    <mergeCell ref="B28:C28"/>
    <mergeCell ref="B29:C29"/>
    <mergeCell ref="B37:C37"/>
    <mergeCell ref="B38:C38"/>
    <mergeCell ref="B40:C40"/>
    <mergeCell ref="B42:C42"/>
    <mergeCell ref="B17:F17"/>
    <mergeCell ref="B16:F16"/>
    <mergeCell ref="B22:C22"/>
    <mergeCell ref="B23:C23"/>
    <mergeCell ref="B24:C24"/>
    <mergeCell ref="B25:C25"/>
    <mergeCell ref="B6:F6"/>
    <mergeCell ref="B5:F5"/>
    <mergeCell ref="B32:H32"/>
    <mergeCell ref="B10:C10"/>
    <mergeCell ref="B9:C9"/>
    <mergeCell ref="B11:C11"/>
    <mergeCell ref="B12:C12"/>
    <mergeCell ref="B13:C13"/>
    <mergeCell ref="B21:C21"/>
    <mergeCell ref="B18:F18"/>
    <mergeCell ref="J72:O72"/>
    <mergeCell ref="J73:O73"/>
    <mergeCell ref="J62:O62"/>
    <mergeCell ref="J63:O63"/>
    <mergeCell ref="J64:O64"/>
    <mergeCell ref="J65:O65"/>
    <mergeCell ref="J66:O66"/>
    <mergeCell ref="J67:O67"/>
    <mergeCell ref="J74:O74"/>
    <mergeCell ref="J75:O75"/>
    <mergeCell ref="J76:O76"/>
    <mergeCell ref="J77:O77"/>
    <mergeCell ref="J78:O78"/>
    <mergeCell ref="B61:G80"/>
    <mergeCell ref="J68:O68"/>
    <mergeCell ref="J69:O69"/>
    <mergeCell ref="J70:O70"/>
    <mergeCell ref="J71:O71"/>
  </mergeCells>
  <printOptions horizontalCentered="1"/>
  <pageMargins left="0" right="0" top="0.75" bottom="0.67" header="0.5" footer="0.5"/>
  <pageSetup horizontalDpi="600" verticalDpi="600" orientation="portrait" scale="97" r:id="rId3"/>
  <rowBreaks count="1" manualBreakCount="1">
    <brk id="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13.421875" style="0" customWidth="1"/>
    <col min="4" max="6" width="12.7109375" style="0" customWidth="1"/>
    <col min="7" max="7" width="2.7109375" style="0" customWidth="1"/>
    <col min="8" max="32" width="12.7109375" style="0" customWidth="1"/>
  </cols>
  <sheetData>
    <row r="1" spans="1:6" ht="12.75">
      <c r="A1" s="114" t="s">
        <v>111</v>
      </c>
      <c r="B1" s="114"/>
      <c r="C1" s="114"/>
      <c r="D1" s="21"/>
      <c r="E1" s="22"/>
      <c r="F1" s="22"/>
    </row>
    <row r="2" spans="2:6" ht="12.75">
      <c r="B2" s="22"/>
      <c r="C2" s="22"/>
      <c r="D2" s="22"/>
      <c r="E2" s="22"/>
      <c r="F2" s="22"/>
    </row>
    <row r="3" spans="1:7" ht="12.75">
      <c r="A3" s="98"/>
      <c r="B3" s="103" t="s">
        <v>97</v>
      </c>
      <c r="C3" s="103"/>
      <c r="D3" s="103"/>
      <c r="E3" s="103"/>
      <c r="F3" s="103"/>
      <c r="G3" s="31"/>
    </row>
    <row r="4" spans="1:7" ht="12.75">
      <c r="A4" s="98"/>
      <c r="B4" s="103" t="s">
        <v>94</v>
      </c>
      <c r="C4" s="103"/>
      <c r="D4" s="103"/>
      <c r="E4" s="103"/>
      <c r="F4" s="103"/>
      <c r="G4" s="31"/>
    </row>
    <row r="5" spans="1:7" ht="12.75">
      <c r="A5" s="98"/>
      <c r="B5" s="103" t="s">
        <v>101</v>
      </c>
      <c r="C5" s="103"/>
      <c r="D5" s="103"/>
      <c r="E5" s="103"/>
      <c r="F5" s="103"/>
      <c r="G5" s="31"/>
    </row>
    <row r="6" spans="1:7" ht="12.75">
      <c r="A6" s="98"/>
      <c r="B6" s="14"/>
      <c r="C6" s="14"/>
      <c r="D6" s="14"/>
      <c r="E6" s="14"/>
      <c r="F6" s="14"/>
      <c r="G6" s="31"/>
    </row>
    <row r="7" spans="1:7" ht="12.75">
      <c r="A7" s="98"/>
      <c r="B7" s="14"/>
      <c r="C7" s="14"/>
      <c r="D7" s="40">
        <v>2014</v>
      </c>
      <c r="E7" s="40">
        <v>2013</v>
      </c>
      <c r="F7" s="40">
        <v>2012</v>
      </c>
      <c r="G7" s="31"/>
    </row>
    <row r="8" spans="1:7" ht="12.75">
      <c r="A8" s="98"/>
      <c r="B8" s="111" t="s">
        <v>29</v>
      </c>
      <c r="C8" s="111"/>
      <c r="D8" s="45">
        <v>555000</v>
      </c>
      <c r="E8" s="45">
        <v>340000</v>
      </c>
      <c r="F8" s="45">
        <v>278000</v>
      </c>
      <c r="G8" s="31"/>
    </row>
    <row r="9" spans="1:7" ht="12.75">
      <c r="A9" s="98"/>
      <c r="B9" s="111" t="s">
        <v>58</v>
      </c>
      <c r="C9" s="111"/>
      <c r="D9" s="41">
        <v>283500</v>
      </c>
      <c r="E9" s="41">
        <v>212500</v>
      </c>
      <c r="F9" s="41">
        <v>153900</v>
      </c>
      <c r="G9" s="31"/>
    </row>
    <row r="10" spans="1:7" ht="12.75">
      <c r="A10" s="98"/>
      <c r="B10" s="111" t="s">
        <v>32</v>
      </c>
      <c r="C10" s="111"/>
      <c r="D10" s="60">
        <f>+D8-D9</f>
        <v>271500</v>
      </c>
      <c r="E10" s="60">
        <f>+E8-E9</f>
        <v>127500</v>
      </c>
      <c r="F10" s="60">
        <f>+F8-F9</f>
        <v>124100</v>
      </c>
      <c r="G10" s="31"/>
    </row>
    <row r="11" spans="1:7" ht="12.75">
      <c r="A11" s="98"/>
      <c r="B11" s="111" t="s">
        <v>60</v>
      </c>
      <c r="C11" s="111"/>
      <c r="D11" s="57">
        <v>102900</v>
      </c>
      <c r="E11" s="57">
        <v>46920</v>
      </c>
      <c r="F11" s="57">
        <v>50800</v>
      </c>
      <c r="G11" s="31"/>
    </row>
    <row r="12" spans="1:7" ht="12.75">
      <c r="A12" s="98"/>
      <c r="B12" s="111" t="s">
        <v>61</v>
      </c>
      <c r="C12" s="111"/>
      <c r="D12" s="42">
        <v>50668</v>
      </c>
      <c r="E12" s="42">
        <v>29920</v>
      </c>
      <c r="F12" s="42">
        <v>22800</v>
      </c>
      <c r="G12" s="31"/>
    </row>
    <row r="13" spans="1:7" ht="12.75">
      <c r="A13" s="98"/>
      <c r="B13" s="111" t="s">
        <v>62</v>
      </c>
      <c r="C13" s="111"/>
      <c r="D13" s="61">
        <f>+D11+D12</f>
        <v>153568</v>
      </c>
      <c r="E13" s="61">
        <f>+E11+E12</f>
        <v>76840</v>
      </c>
      <c r="F13" s="61">
        <f>+F11+F12</f>
        <v>73600</v>
      </c>
      <c r="G13" s="31"/>
    </row>
    <row r="14" spans="1:7" ht="12.75">
      <c r="A14" s="98"/>
      <c r="B14" s="111" t="s">
        <v>37</v>
      </c>
      <c r="C14" s="111"/>
      <c r="D14" s="43">
        <f>D10-D13</f>
        <v>117932</v>
      </c>
      <c r="E14" s="43">
        <f>E10-E13</f>
        <v>50660</v>
      </c>
      <c r="F14" s="43">
        <f>F10-F13</f>
        <v>50500</v>
      </c>
      <c r="G14" s="31"/>
    </row>
    <row r="15" spans="1:7" ht="12.75">
      <c r="A15" s="98"/>
      <c r="B15" s="111" t="s">
        <v>38</v>
      </c>
      <c r="C15" s="111"/>
      <c r="D15" s="42">
        <v>40800</v>
      </c>
      <c r="E15" s="42">
        <v>10370</v>
      </c>
      <c r="F15" s="42">
        <v>15670</v>
      </c>
      <c r="G15" s="31"/>
    </row>
    <row r="16" spans="1:7" ht="13.5" thickBot="1">
      <c r="A16" s="98"/>
      <c r="B16" s="111" t="s">
        <v>39</v>
      </c>
      <c r="C16" s="111"/>
      <c r="D16" s="47">
        <f>+D14-D15</f>
        <v>77132</v>
      </c>
      <c r="E16" s="47">
        <f>+E14-E15</f>
        <v>40290</v>
      </c>
      <c r="F16" s="47">
        <f>+F14-F15</f>
        <v>34830</v>
      </c>
      <c r="G16" s="31"/>
    </row>
    <row r="17" spans="1:7" ht="13.5" thickTop="1">
      <c r="A17" s="98"/>
      <c r="B17" s="11"/>
      <c r="C17" s="11"/>
      <c r="D17" s="13"/>
      <c r="E17" s="13"/>
      <c r="F17" s="13"/>
      <c r="G17" s="31"/>
    </row>
    <row r="18" spans="1:7" ht="12.75">
      <c r="A18" s="98"/>
      <c r="B18" s="11"/>
      <c r="C18" s="11"/>
      <c r="D18" s="17"/>
      <c r="E18" s="11"/>
      <c r="F18" s="11"/>
      <c r="G18" s="31"/>
    </row>
    <row r="19" spans="1:7" ht="12.75">
      <c r="A19" s="98"/>
      <c r="B19" s="103" t="s">
        <v>97</v>
      </c>
      <c r="C19" s="103"/>
      <c r="D19" s="103"/>
      <c r="E19" s="103"/>
      <c r="F19" s="103"/>
      <c r="G19" s="31"/>
    </row>
    <row r="20" spans="1:7" ht="12.75">
      <c r="A20" s="98"/>
      <c r="B20" s="103" t="s">
        <v>90</v>
      </c>
      <c r="C20" s="103"/>
      <c r="D20" s="103"/>
      <c r="E20" s="103"/>
      <c r="F20" s="103"/>
      <c r="G20" s="31"/>
    </row>
    <row r="21" spans="1:7" ht="12.75">
      <c r="A21" s="98"/>
      <c r="B21" s="103" t="s">
        <v>109</v>
      </c>
      <c r="C21" s="103"/>
      <c r="D21" s="103"/>
      <c r="E21" s="103"/>
      <c r="F21" s="103"/>
      <c r="G21" s="31"/>
    </row>
    <row r="22" spans="1:7" ht="12.75">
      <c r="A22" s="98"/>
      <c r="B22" s="11"/>
      <c r="C22" s="11"/>
      <c r="D22" s="11"/>
      <c r="E22" s="11"/>
      <c r="F22" s="11"/>
      <c r="G22" s="31"/>
    </row>
    <row r="23" spans="1:7" ht="12.75">
      <c r="A23" s="98"/>
      <c r="B23" s="11"/>
      <c r="C23" s="11"/>
      <c r="D23" s="40">
        <v>2014</v>
      </c>
      <c r="E23" s="40">
        <v>2013</v>
      </c>
      <c r="F23" s="40">
        <v>2012</v>
      </c>
      <c r="G23" s="31"/>
    </row>
    <row r="24" spans="1:7" ht="12.75">
      <c r="A24" s="98"/>
      <c r="B24" s="112" t="s">
        <v>13</v>
      </c>
      <c r="C24" s="112"/>
      <c r="D24" s="15"/>
      <c r="E24" s="15"/>
      <c r="F24" s="18"/>
      <c r="G24" s="31"/>
    </row>
    <row r="25" spans="1:7" ht="12.75">
      <c r="A25" s="98"/>
      <c r="B25" s="111" t="s">
        <v>63</v>
      </c>
      <c r="C25" s="111"/>
      <c r="D25" s="45">
        <v>52390</v>
      </c>
      <c r="E25" s="45">
        <v>37924</v>
      </c>
      <c r="F25" s="46">
        <v>51748</v>
      </c>
      <c r="G25" s="31"/>
    </row>
    <row r="26" spans="1:7" ht="12.75">
      <c r="A26" s="98"/>
      <c r="B26" s="111" t="s">
        <v>64</v>
      </c>
      <c r="C26" s="111"/>
      <c r="D26" s="44">
        <v>0</v>
      </c>
      <c r="E26" s="44">
        <v>500</v>
      </c>
      <c r="F26" s="43">
        <v>3950</v>
      </c>
      <c r="G26" s="31"/>
    </row>
    <row r="27" spans="1:7" ht="12.75">
      <c r="A27" s="98"/>
      <c r="B27" s="113" t="s">
        <v>47</v>
      </c>
      <c r="C27" s="111"/>
      <c r="D27" s="42">
        <v>100000</v>
      </c>
      <c r="E27" s="42">
        <v>96000</v>
      </c>
      <c r="F27" s="42">
        <v>60000</v>
      </c>
      <c r="G27" s="31"/>
    </row>
    <row r="28" spans="1:7" ht="13.5" thickBot="1">
      <c r="A28" s="98"/>
      <c r="B28" s="111" t="s">
        <v>48</v>
      </c>
      <c r="C28" s="111"/>
      <c r="D28" s="47">
        <f>SUM(D25:D27)</f>
        <v>152390</v>
      </c>
      <c r="E28" s="47">
        <f>SUM(E25:E27)</f>
        <v>134424</v>
      </c>
      <c r="F28" s="47">
        <f>SUM(F25:F27)</f>
        <v>115698</v>
      </c>
      <c r="G28" s="31"/>
    </row>
    <row r="29" spans="1:7" ht="13.5" thickTop="1">
      <c r="A29" s="98"/>
      <c r="B29" s="111"/>
      <c r="C29" s="111"/>
      <c r="D29" s="12"/>
      <c r="E29" s="12"/>
      <c r="F29" s="12"/>
      <c r="G29" s="31"/>
    </row>
    <row r="30" spans="1:7" ht="12.75">
      <c r="A30" s="98"/>
      <c r="B30" s="112" t="s">
        <v>49</v>
      </c>
      <c r="C30" s="112"/>
      <c r="D30" s="20"/>
      <c r="E30" s="20"/>
      <c r="F30" s="20"/>
      <c r="G30" s="31"/>
    </row>
    <row r="31" spans="1:7" ht="12.75">
      <c r="A31" s="98"/>
      <c r="B31" s="111" t="s">
        <v>65</v>
      </c>
      <c r="C31" s="111"/>
      <c r="D31" s="46">
        <v>22800</v>
      </c>
      <c r="E31" s="46">
        <v>19960</v>
      </c>
      <c r="F31" s="46">
        <v>20300</v>
      </c>
      <c r="G31" s="31"/>
    </row>
    <row r="32" spans="1:7" ht="12.75">
      <c r="A32" s="98"/>
      <c r="B32" s="111" t="s">
        <v>57</v>
      </c>
      <c r="C32" s="111"/>
      <c r="D32" s="43">
        <v>72000</v>
      </c>
      <c r="E32" s="43">
        <v>72000</v>
      </c>
      <c r="F32" s="43">
        <v>60000</v>
      </c>
      <c r="G32" s="31"/>
    </row>
    <row r="33" spans="1:7" ht="12.75">
      <c r="A33" s="98"/>
      <c r="B33" s="111" t="s">
        <v>88</v>
      </c>
      <c r="C33" s="111"/>
      <c r="D33" s="43">
        <v>9000</v>
      </c>
      <c r="E33" s="43">
        <v>9000</v>
      </c>
      <c r="F33" s="43">
        <v>6000</v>
      </c>
      <c r="G33" s="31"/>
    </row>
    <row r="34" spans="1:7" ht="12.75">
      <c r="A34" s="98"/>
      <c r="B34" s="111" t="s">
        <v>55</v>
      </c>
      <c r="C34" s="111"/>
      <c r="D34" s="42">
        <v>48590</v>
      </c>
      <c r="E34" s="42">
        <v>33464</v>
      </c>
      <c r="F34" s="42">
        <v>29398</v>
      </c>
      <c r="G34" s="31"/>
    </row>
    <row r="35" spans="1:7" ht="13.5" thickBot="1">
      <c r="A35" s="98"/>
      <c r="B35" s="111" t="s">
        <v>56</v>
      </c>
      <c r="C35" s="111"/>
      <c r="D35" s="47">
        <f>SUM(D31:D34)</f>
        <v>152390</v>
      </c>
      <c r="E35" s="47">
        <f>SUM(E31:E34)</f>
        <v>134424</v>
      </c>
      <c r="F35" s="47">
        <f>SUM(F31:F34)</f>
        <v>115698</v>
      </c>
      <c r="G35" s="31"/>
    </row>
    <row r="36" spans="1:7" ht="13.5" thickTop="1">
      <c r="A36" s="98"/>
      <c r="B36" s="111"/>
      <c r="C36" s="111"/>
      <c r="D36" s="11"/>
      <c r="E36" s="11"/>
      <c r="F36" s="11"/>
      <c r="G36" s="31"/>
    </row>
    <row r="37" spans="1:7" ht="12.75">
      <c r="A37" s="98"/>
      <c r="B37" s="112" t="s">
        <v>67</v>
      </c>
      <c r="C37" s="112"/>
      <c r="D37" s="11"/>
      <c r="E37" s="11"/>
      <c r="F37" s="11"/>
      <c r="G37" s="31"/>
    </row>
    <row r="38" spans="1:7" ht="12.75">
      <c r="A38" s="98"/>
      <c r="B38" s="113" t="s">
        <v>98</v>
      </c>
      <c r="C38" s="111"/>
      <c r="D38" s="13">
        <v>1.3171</v>
      </c>
      <c r="E38" s="11"/>
      <c r="F38" s="11"/>
      <c r="G38" s="31"/>
    </row>
    <row r="39" spans="1:7" ht="12.75">
      <c r="A39" s="98"/>
      <c r="B39" s="31"/>
      <c r="C39" s="31"/>
      <c r="D39" s="31"/>
      <c r="E39" s="31"/>
      <c r="F39" s="31"/>
      <c r="G39" s="31"/>
    </row>
  </sheetData>
  <sheetProtection password="C690" sheet="1" objects="1" scenarios="1" selectLockedCells="1" selectUnlockedCells="1"/>
  <mergeCells count="31"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A1:C1"/>
    <mergeCell ref="B12:C12"/>
    <mergeCell ref="B13:C13"/>
    <mergeCell ref="B14:C14"/>
    <mergeCell ref="B15:C15"/>
    <mergeCell ref="B16:C16"/>
    <mergeCell ref="B24:C24"/>
    <mergeCell ref="B21:F21"/>
    <mergeCell ref="B20:F20"/>
    <mergeCell ref="B19:F19"/>
    <mergeCell ref="B5:F5"/>
    <mergeCell ref="B4:F4"/>
    <mergeCell ref="B3:F3"/>
    <mergeCell ref="B8:C8"/>
    <mergeCell ref="B9:C9"/>
    <mergeCell ref="B10:C10"/>
    <mergeCell ref="B11:C1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8" width="12.7109375" style="3" customWidth="1"/>
    <col min="9" max="9" width="2.7109375" style="3" customWidth="1"/>
    <col min="10" max="31" width="12.7109375" style="3" customWidth="1"/>
    <col min="32" max="16384" width="9.140625" style="3" customWidth="1"/>
  </cols>
  <sheetData>
    <row r="1" spans="2:4" ht="12.75">
      <c r="B1" s="1" t="s">
        <v>0</v>
      </c>
      <c r="C1" s="110"/>
      <c r="D1" s="110"/>
    </row>
    <row r="2" spans="2:4" ht="12.75">
      <c r="B2" s="1" t="s">
        <v>1</v>
      </c>
      <c r="C2" s="110"/>
      <c r="D2" s="110"/>
    </row>
    <row r="3" spans="2:4" ht="12.75">
      <c r="B3" s="2"/>
      <c r="C3" s="109" t="s">
        <v>112</v>
      </c>
      <c r="D3" s="109"/>
    </row>
    <row r="4" ht="12.75"/>
    <row r="5" spans="1:9" ht="12.75">
      <c r="A5" s="98"/>
      <c r="B5" s="102" t="s">
        <v>102</v>
      </c>
      <c r="C5" s="102"/>
      <c r="D5" s="102"/>
      <c r="E5" s="102"/>
      <c r="F5" s="102"/>
      <c r="G5" s="102"/>
      <c r="H5" s="102"/>
      <c r="I5" s="29"/>
    </row>
    <row r="6" spans="1:9" ht="12.75">
      <c r="A6" s="98"/>
      <c r="B6" s="102" t="s">
        <v>5</v>
      </c>
      <c r="C6" s="102"/>
      <c r="D6" s="102"/>
      <c r="E6" s="102"/>
      <c r="F6" s="102"/>
      <c r="G6" s="102"/>
      <c r="H6" s="102"/>
      <c r="I6" s="29"/>
    </row>
    <row r="7" spans="1:9" ht="12.75">
      <c r="A7" s="98"/>
      <c r="B7" s="23"/>
      <c r="C7" s="23"/>
      <c r="D7" s="23"/>
      <c r="E7" s="23"/>
      <c r="F7" s="23"/>
      <c r="G7" s="23"/>
      <c r="H7" s="23"/>
      <c r="I7" s="29"/>
    </row>
    <row r="8" spans="1:9" ht="12.75">
      <c r="A8" s="98"/>
      <c r="B8" s="48"/>
      <c r="C8" s="38" t="s">
        <v>7</v>
      </c>
      <c r="D8" s="38" t="s">
        <v>8</v>
      </c>
      <c r="E8" s="38" t="s">
        <v>7</v>
      </c>
      <c r="F8" s="38" t="s">
        <v>7</v>
      </c>
      <c r="G8" s="38" t="s">
        <v>9</v>
      </c>
      <c r="H8" s="38" t="s">
        <v>10</v>
      </c>
      <c r="I8" s="29"/>
    </row>
    <row r="9" spans="1:9" ht="12.75">
      <c r="A9" s="98"/>
      <c r="B9" s="39" t="s">
        <v>12</v>
      </c>
      <c r="C9" s="39" t="s">
        <v>13</v>
      </c>
      <c r="D9" s="39" t="s">
        <v>13</v>
      </c>
      <c r="E9" s="39" t="s">
        <v>14</v>
      </c>
      <c r="F9" s="39" t="s">
        <v>15</v>
      </c>
      <c r="G9" s="39" t="s">
        <v>15</v>
      </c>
      <c r="H9" s="39" t="s">
        <v>16</v>
      </c>
      <c r="I9" s="29"/>
    </row>
    <row r="10" spans="1:9" ht="12.75">
      <c r="A10" s="98"/>
      <c r="B10" s="27" t="s">
        <v>18</v>
      </c>
      <c r="C10" s="78"/>
      <c r="D10" s="79"/>
      <c r="E10" s="80"/>
      <c r="F10" s="92"/>
      <c r="G10" s="92"/>
      <c r="H10" s="83"/>
      <c r="I10" s="29"/>
    </row>
    <row r="11" spans="1:9" ht="12.75">
      <c r="A11" s="98"/>
      <c r="B11" s="30">
        <v>37378</v>
      </c>
      <c r="C11" s="81"/>
      <c r="D11" s="82"/>
      <c r="E11" s="81"/>
      <c r="F11" s="49">
        <f>IF(F10="","",IF(F10=2.5,"Correct!","Try again!"))</f>
      </c>
      <c r="G11" s="49">
        <f>IF(G10="","",IF(G10=1.1,"Correct!","Try again!"))</f>
      </c>
      <c r="H11" s="51">
        <f>IF(H10="","",IF(H10=420000,"Correct!","Try again!"))</f>
      </c>
      <c r="I11" s="29"/>
    </row>
    <row r="12" spans="1:9" ht="12.75">
      <c r="A12" s="98"/>
      <c r="B12" s="27" t="s">
        <v>21</v>
      </c>
      <c r="C12" s="83"/>
      <c r="D12" s="84"/>
      <c r="E12" s="83"/>
      <c r="F12" s="92"/>
      <c r="G12" s="92"/>
      <c r="H12" s="83"/>
      <c r="I12" s="29"/>
    </row>
    <row r="13" spans="1:9" ht="12.75">
      <c r="A13" s="98"/>
      <c r="B13" s="30">
        <v>37384</v>
      </c>
      <c r="C13" s="85"/>
      <c r="D13" s="86"/>
      <c r="E13" s="85"/>
      <c r="F13" s="49">
        <f>IF(F12="","",IF(F12=2.27,"Correct!","Try again!"))</f>
      </c>
      <c r="G13" s="49">
        <f>IF(G12="","",IF(G12=0.93,"Correct!","Try again!"))</f>
      </c>
      <c r="H13" s="51">
        <f>IF(H12="","",IF(H12=420000,"Correct!","Try again!"))</f>
      </c>
      <c r="I13" s="29"/>
    </row>
    <row r="14" spans="1:9" ht="12.75">
      <c r="A14" s="98"/>
      <c r="B14" s="23"/>
      <c r="C14" s="81"/>
      <c r="D14" s="82"/>
      <c r="E14" s="81"/>
      <c r="F14" s="50"/>
      <c r="G14" s="50"/>
      <c r="H14" s="52"/>
      <c r="I14" s="29"/>
    </row>
    <row r="15" spans="1:9" ht="12.75">
      <c r="A15" s="98"/>
      <c r="B15" s="27" t="s">
        <v>21</v>
      </c>
      <c r="C15" s="83"/>
      <c r="D15" s="84"/>
      <c r="E15" s="83"/>
      <c r="F15" s="92"/>
      <c r="G15" s="92"/>
      <c r="H15" s="83"/>
      <c r="I15" s="29"/>
    </row>
    <row r="16" spans="1:9" ht="12.75">
      <c r="A16" s="98"/>
      <c r="B16" s="30">
        <v>37386</v>
      </c>
      <c r="C16" s="85"/>
      <c r="D16" s="86"/>
      <c r="E16" s="85"/>
      <c r="F16" s="49">
        <f>IF(F15="","",IF(F15=2.44,"Correct!","Try again!"))</f>
      </c>
      <c r="G16" s="49">
        <f>IF(G15="","",IF(G15=1.27,"Correct!","Try again!"))</f>
      </c>
      <c r="H16" s="51">
        <f>IF(H15="","",IF(H15=475000,"Correct!","Try again!"))</f>
      </c>
      <c r="I16" s="29"/>
    </row>
    <row r="17" spans="1:9" ht="12.75">
      <c r="A17" s="98"/>
      <c r="B17" s="23"/>
      <c r="C17" s="81"/>
      <c r="D17" s="82"/>
      <c r="E17" s="81"/>
      <c r="F17" s="50"/>
      <c r="G17" s="50"/>
      <c r="H17" s="52"/>
      <c r="I17" s="29"/>
    </row>
    <row r="18" spans="1:9" ht="12.75">
      <c r="A18" s="98"/>
      <c r="B18" s="27" t="s">
        <v>21</v>
      </c>
      <c r="C18" s="87"/>
      <c r="D18" s="88"/>
      <c r="E18" s="89"/>
      <c r="F18" s="92"/>
      <c r="G18" s="92"/>
      <c r="H18" s="83"/>
      <c r="I18" s="29"/>
    </row>
    <row r="19" spans="1:9" ht="12.75">
      <c r="A19" s="98"/>
      <c r="B19" s="30">
        <v>37391</v>
      </c>
      <c r="C19" s="81"/>
      <c r="D19" s="82"/>
      <c r="E19" s="81"/>
      <c r="F19" s="49">
        <f>IF(F18="","",IF(F18=2.44,"Correct!","Try again!"))</f>
      </c>
      <c r="G19" s="49">
        <f>IF(G18="","",IF(G18=1.27,"Correct!","Try again!"))</f>
      </c>
      <c r="H19" s="51">
        <f>IF(H18="","",IF(H18=475000,"Correct!","Try again!"))</f>
      </c>
      <c r="I19" s="29"/>
    </row>
    <row r="20" spans="1:9" ht="12.75">
      <c r="A20" s="98"/>
      <c r="B20" s="27" t="s">
        <v>21</v>
      </c>
      <c r="C20" s="87"/>
      <c r="D20" s="88"/>
      <c r="E20" s="89"/>
      <c r="F20" s="92"/>
      <c r="G20" s="92"/>
      <c r="H20" s="83"/>
      <c r="I20" s="29"/>
    </row>
    <row r="21" spans="1:9" ht="12.75">
      <c r="A21" s="98"/>
      <c r="B21" s="30">
        <v>37393</v>
      </c>
      <c r="C21" s="81"/>
      <c r="D21" s="82"/>
      <c r="E21" s="81"/>
      <c r="F21" s="49">
        <f>IF(F20="","",IF(F20=2.54,"Correct!","Try again!"))</f>
      </c>
      <c r="G21" s="49">
        <f>IF(G20="","",IF(G20=1.29,"Correct!","Try again!"))</f>
      </c>
      <c r="H21" s="51">
        <f>IF(H20="","",IF(H20=475000,"Correct!","Try again!"))</f>
      </c>
      <c r="I21" s="29"/>
    </row>
    <row r="22" spans="1:9" ht="12.75">
      <c r="A22" s="98"/>
      <c r="B22" s="27" t="s">
        <v>21</v>
      </c>
      <c r="C22" s="87"/>
      <c r="D22" s="88"/>
      <c r="E22" s="89"/>
      <c r="F22" s="92"/>
      <c r="G22" s="92"/>
      <c r="H22" s="83"/>
      <c r="I22" s="29"/>
    </row>
    <row r="23" spans="1:9" ht="12.75">
      <c r="A23" s="98"/>
      <c r="B23" s="30">
        <v>37398</v>
      </c>
      <c r="C23" s="81"/>
      <c r="D23" s="82"/>
      <c r="E23" s="81"/>
      <c r="F23" s="49">
        <f>IF(F22="","",IF(F22=2.54,"Correct!","Try again!"))</f>
      </c>
      <c r="G23" s="49">
        <f>IF(G22="","",IF(G22=1.29,"Correct!","Try again!"))</f>
      </c>
      <c r="H23" s="51">
        <f>IF(H22="","",IF(H22=475000,"Correct!","Try again!"))</f>
      </c>
      <c r="I23" s="29"/>
    </row>
    <row r="24" spans="1:9" ht="12.75">
      <c r="A24" s="98"/>
      <c r="B24" s="27" t="s">
        <v>21</v>
      </c>
      <c r="C24" s="87"/>
      <c r="D24" s="88"/>
      <c r="E24" s="89"/>
      <c r="F24" s="92"/>
      <c r="G24" s="92"/>
      <c r="H24" s="83"/>
      <c r="I24" s="29"/>
    </row>
    <row r="25" spans="1:9" ht="12.75">
      <c r="A25" s="98"/>
      <c r="B25" s="30">
        <v>37402</v>
      </c>
      <c r="C25" s="81"/>
      <c r="D25" s="82"/>
      <c r="E25" s="81"/>
      <c r="F25" s="49">
        <f>IF(F24="","",IF(F24=2.19,"Correct!","Try again!"))</f>
      </c>
      <c r="G25" s="49">
        <f>IF(G24="","",IF(G24=1.11,"Correct!","Try again!"))</f>
      </c>
      <c r="H25" s="51">
        <f>IF(H24="","",IF(H24=425000,"Correct!","Try again!"))</f>
      </c>
      <c r="I25" s="29"/>
    </row>
    <row r="26" spans="1:9" ht="12.75">
      <c r="A26" s="98"/>
      <c r="B26" s="27" t="s">
        <v>21</v>
      </c>
      <c r="C26" s="87"/>
      <c r="D26" s="88"/>
      <c r="E26" s="89"/>
      <c r="F26" s="92"/>
      <c r="G26" s="92"/>
      <c r="H26" s="83"/>
      <c r="I26" s="29"/>
    </row>
    <row r="27" spans="1:9" ht="12.75">
      <c r="A27" s="98"/>
      <c r="B27" s="30">
        <v>37403</v>
      </c>
      <c r="C27" s="81"/>
      <c r="D27" s="82"/>
      <c r="E27" s="81"/>
      <c r="F27" s="49">
        <f>IF(F26="","",IF(F26=2.38,"Correct!","Try again!"))</f>
      </c>
      <c r="G27" s="49">
        <f>IF(G26="","",IF(G26=1.12,"Correct!","Try again!"))</f>
      </c>
      <c r="H27" s="51">
        <f>IF(H26="","",IF(H26=425000,"Correct!","Try again!"))</f>
      </c>
      <c r="I27" s="29"/>
    </row>
    <row r="28" spans="1:9" ht="12.75">
      <c r="A28" s="98"/>
      <c r="B28" s="27" t="s">
        <v>21</v>
      </c>
      <c r="C28" s="87"/>
      <c r="D28" s="88"/>
      <c r="E28" s="89"/>
      <c r="F28" s="92"/>
      <c r="G28" s="92"/>
      <c r="H28" s="83"/>
      <c r="I28" s="29"/>
    </row>
    <row r="29" spans="1:9" ht="12.75">
      <c r="A29" s="98"/>
      <c r="B29" s="30">
        <v>37404</v>
      </c>
      <c r="C29" s="81"/>
      <c r="D29" s="82"/>
      <c r="E29" s="81"/>
      <c r="F29" s="49">
        <f>IF(F28="","",IF(F28=2.04,"Correct!","Try again!"))</f>
      </c>
      <c r="G29" s="49">
        <f>IF(G28="","",IF(G28=1.09,"Correct!","Try again!"))</f>
      </c>
      <c r="H29" s="51">
        <f>IF(H28="","",IF(H28=425000,"Correct!","Try again!"))</f>
      </c>
      <c r="I29" s="29"/>
    </row>
    <row r="30" spans="1:9" ht="12.75">
      <c r="A30" s="98"/>
      <c r="B30" s="27" t="s">
        <v>21</v>
      </c>
      <c r="C30" s="87"/>
      <c r="D30" s="88"/>
      <c r="E30" s="89"/>
      <c r="F30" s="92"/>
      <c r="G30" s="92"/>
      <c r="H30" s="83"/>
      <c r="I30" s="29"/>
    </row>
    <row r="31" spans="1:9" ht="12.75">
      <c r="A31" s="98"/>
      <c r="B31" s="30">
        <v>35944</v>
      </c>
      <c r="C31" s="81"/>
      <c r="D31" s="82"/>
      <c r="E31" s="81"/>
      <c r="F31" s="49">
        <f>IF(F30="","",IF(F30=2.24,"Correct!","Try again!"))</f>
      </c>
      <c r="G31" s="49">
        <f>IF(G30="","",IF(G30=1.29,"Correct!","Try again!"))</f>
      </c>
      <c r="H31" s="51">
        <f>IF(H30="","",IF(H30=505000,"Correct!","Try again!"))</f>
      </c>
      <c r="I31" s="29"/>
    </row>
    <row r="32" spans="1:9" ht="13.5" thickBot="1">
      <c r="A32" s="98"/>
      <c r="B32" s="27" t="s">
        <v>21</v>
      </c>
      <c r="C32" s="90"/>
      <c r="D32" s="91"/>
      <c r="E32" s="90"/>
      <c r="F32" s="92"/>
      <c r="G32" s="92"/>
      <c r="H32" s="83"/>
      <c r="I32" s="29"/>
    </row>
    <row r="33" spans="1:9" ht="13.5" thickTop="1">
      <c r="A33" s="98"/>
      <c r="B33" s="29"/>
      <c r="C33" s="33">
        <f>IF(C32="","",IF(C32=733000,"Correct!","Try again!"))</f>
      </c>
      <c r="D33" s="33">
        <f>IF(D32="","",IF(D32=346000,"Correct!","Try again!"))</f>
      </c>
      <c r="E33" s="33">
        <f>IF(E32="","",IF(E32=408000,"Correct!","Try again!"))</f>
      </c>
      <c r="F33" s="33">
        <f>IF(F32="","",IF(F32=1.8,"Correct!","Try again!"))</f>
      </c>
      <c r="G33" s="33">
        <f>IF(G32="","",IF(G32=0.85,"Correct!","Try again!"))</f>
      </c>
      <c r="H33" s="36">
        <f>IF(H32="","",IF(H32=325000,"Correct!","Try again!"))</f>
      </c>
      <c r="I33" s="29"/>
    </row>
    <row r="34" spans="4:7" ht="12.75">
      <c r="D34"/>
      <c r="E34"/>
      <c r="F34"/>
      <c r="G34"/>
    </row>
    <row r="35" spans="4:7" ht="12.75">
      <c r="D35"/>
      <c r="E35"/>
      <c r="F35"/>
      <c r="G35"/>
    </row>
    <row r="36" spans="4:7" ht="12.75">
      <c r="D36"/>
      <c r="E36"/>
      <c r="F36"/>
      <c r="G36"/>
    </row>
    <row r="37" spans="4:7" ht="12.75">
      <c r="D37"/>
      <c r="E37"/>
      <c r="F37"/>
      <c r="G37"/>
    </row>
    <row r="38" spans="4:7" ht="12.75">
      <c r="D38"/>
      <c r="E38"/>
      <c r="F38"/>
      <c r="G38"/>
    </row>
    <row r="39" spans="4:7" ht="12.75">
      <c r="D39"/>
      <c r="E39"/>
      <c r="F39"/>
      <c r="G39"/>
    </row>
    <row r="40" spans="4:7" ht="12.75">
      <c r="D40"/>
      <c r="E40"/>
      <c r="F40"/>
      <c r="G40"/>
    </row>
    <row r="41" spans="4:7" ht="12.75">
      <c r="D41"/>
      <c r="E41"/>
      <c r="F41"/>
      <c r="G41"/>
    </row>
    <row r="42" spans="4:7" ht="12.75"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73" ht="12.75">
      <c r="G73" s="4"/>
    </row>
    <row r="75" spans="5:6" ht="12.75">
      <c r="E75" s="4"/>
      <c r="F75" s="4"/>
    </row>
  </sheetData>
  <sheetProtection password="C690" sheet="1" objects="1" scenarios="1" selectLockedCells="1"/>
  <mergeCells count="5">
    <mergeCell ref="C1:D1"/>
    <mergeCell ref="B6:H6"/>
    <mergeCell ref="B5:H5"/>
    <mergeCell ref="C3:D3"/>
    <mergeCell ref="C2:D2"/>
  </mergeCells>
  <dataValidations count="15">
    <dataValidation errorStyle="warning" type="whole" operator="equal" allowBlank="1" showInputMessage="1" showErrorMessage="1" errorTitle="Incorrect entry." error="Please try again." sqref="E12 E15 E18">
      <formula1>335000</formula1>
    </dataValidation>
    <dataValidation errorStyle="warning" type="whole" operator="equal" allowBlank="1" showInputMessage="1" showErrorMessage="1" errorTitle="Incorrect entry." error="Please try again." sqref="C12">
      <formula1>725000</formula1>
    </dataValidation>
    <dataValidation errorStyle="warning" type="whole" operator="equal" allowBlank="1" showInputMessage="1" showErrorMessage="1" errorTitle="Incorrect entry." error="Please try again." sqref="D12">
      <formula1>286000</formula1>
    </dataValidation>
    <dataValidation errorStyle="warning" type="whole" operator="equal" allowBlank="1" showInputMessage="1" showErrorMessage="1" errorTitle="Incorrect entry." error="Please try again." sqref="C15 C18">
      <formula1>770000</formula1>
    </dataValidation>
    <dataValidation errorStyle="warning" type="whole" operator="equal" allowBlank="1" showInputMessage="1" showErrorMessage="1" errorTitle="Incorrect entry." error="Please try again." sqref="D15 D18 E32 E30 E28">
      <formula1>389000</formula1>
    </dataValidation>
    <dataValidation errorStyle="warning" type="whole" operator="equal" allowBlank="1" showInputMessage="1" showErrorMessage="1" errorTitle="Incorrect entry." error="Please try again." sqref="E24">
      <formula1>354000</formula1>
    </dataValidation>
    <dataValidation errorStyle="warning" type="whole" operator="equal" allowBlank="1" showInputMessage="1" showErrorMessage="1" errorTitle="Incorrect entry." error="Please try again." sqref="C26 C32">
      <formula1>709000</formula1>
    </dataValidation>
    <dataValidation errorStyle="warning" type="whole" operator="equal" allowBlank="1" showInputMessage="1" showErrorMessage="1" errorTitle="Incorrect entry." error="Please try again." sqref="D26 D32">
      <formula1>328000</formula1>
    </dataValidation>
    <dataValidation errorStyle="warning" type="whole" operator="equal" allowBlank="1" showInputMessage="1" showErrorMessage="1" errorTitle="Incorrect entry." error="Please try again." sqref="E26 E22">
      <formula1>314000</formula1>
    </dataValidation>
    <dataValidation errorStyle="warning" type="whole" operator="equal" allowBlank="1" showInputMessage="1" showErrorMessage="1" errorTitle="Incorrect entry." error="Please try again." sqref="C28">
      <formula1>784000</formula1>
    </dataValidation>
    <dataValidation errorStyle="warning" type="whole" operator="equal" allowBlank="1" showInputMessage="1" showErrorMessage="1" errorTitle="Incorrect entry." error="Please try again." sqref="D28">
      <formula1>403000</formula1>
    </dataValidation>
    <dataValidation errorStyle="warning" type="whole" operator="equal" allowBlank="1" showInputMessage="1" showErrorMessage="1" errorTitle="Incorrect entry." error="Please try again." sqref="C30">
      <formula1>874000</formula1>
    </dataValidation>
    <dataValidation errorStyle="warning" type="whole" operator="equal" allowBlank="1" showInputMessage="1" showErrorMessage="1" errorTitle="Incorrect entry." error="Please try again." sqref="D30">
      <formula1>493000</formula1>
    </dataValidation>
    <dataValidation errorStyle="warning" type="whole" operator="equal" allowBlank="1" showInputMessage="1" showErrorMessage="1" errorTitle="Incorrect entry." error="Please try again." sqref="C22 C24">
      <formula1>749000</formula1>
    </dataValidation>
    <dataValidation errorStyle="warning" type="whole" operator="equal" allowBlank="1" showInputMessage="1" showErrorMessage="1" errorTitle="Incorrect entry." error="Please try again." sqref="D22 D24">
      <formula1>368000</formula1>
    </dataValidation>
  </dataValidation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5" width="12.7109375" style="0" customWidth="1"/>
  </cols>
  <sheetData>
    <row r="1" spans="1:6" ht="12.75">
      <c r="A1" s="116" t="s">
        <v>113</v>
      </c>
      <c r="B1" s="116"/>
      <c r="C1" s="116"/>
      <c r="D1" s="6"/>
      <c r="E1" s="6"/>
      <c r="F1" s="6"/>
    </row>
    <row r="2" spans="2:6" ht="12.75">
      <c r="B2" s="6"/>
      <c r="C2" s="6"/>
      <c r="D2" s="6"/>
      <c r="E2" s="6"/>
      <c r="F2" s="6"/>
    </row>
    <row r="3" spans="1:7" ht="12.75">
      <c r="A3" s="98"/>
      <c r="B3" s="115" t="s">
        <v>102</v>
      </c>
      <c r="C3" s="115"/>
      <c r="D3" s="115"/>
      <c r="E3" s="115"/>
      <c r="F3" s="115"/>
      <c r="G3" s="31"/>
    </row>
    <row r="4" spans="1:7" ht="12.75">
      <c r="A4" s="98"/>
      <c r="B4" s="14"/>
      <c r="C4" s="14"/>
      <c r="D4" s="14"/>
      <c r="E4" s="14"/>
      <c r="F4" s="14"/>
      <c r="G4" s="31"/>
    </row>
    <row r="5" spans="1:7" ht="12.75">
      <c r="A5" s="98"/>
      <c r="B5" s="111" t="s">
        <v>2</v>
      </c>
      <c r="C5" s="111"/>
      <c r="D5" s="111"/>
      <c r="E5" s="111"/>
      <c r="F5" s="45">
        <v>700000</v>
      </c>
      <c r="G5" s="31"/>
    </row>
    <row r="6" spans="1:7" ht="12.75">
      <c r="A6" s="98"/>
      <c r="B6" s="111" t="s">
        <v>3</v>
      </c>
      <c r="C6" s="111"/>
      <c r="D6" s="111"/>
      <c r="E6" s="111"/>
      <c r="F6" s="55">
        <v>2.5</v>
      </c>
      <c r="G6" s="31"/>
    </row>
    <row r="7" spans="1:7" ht="12.75">
      <c r="A7" s="98"/>
      <c r="B7" s="111" t="s">
        <v>4</v>
      </c>
      <c r="C7" s="111"/>
      <c r="D7" s="111"/>
      <c r="E7" s="111"/>
      <c r="F7" s="55">
        <v>1.1</v>
      </c>
      <c r="G7" s="31"/>
    </row>
    <row r="8" spans="1:7" ht="12.75">
      <c r="A8" s="98"/>
      <c r="B8" s="14"/>
      <c r="C8" s="14"/>
      <c r="D8" s="14"/>
      <c r="E8" s="14"/>
      <c r="F8" s="19"/>
      <c r="G8" s="31"/>
    </row>
    <row r="9" spans="1:7" ht="12.75">
      <c r="A9" s="98"/>
      <c r="B9" s="30">
        <v>39935</v>
      </c>
      <c r="C9" s="111" t="s">
        <v>93</v>
      </c>
      <c r="D9" s="111"/>
      <c r="E9" s="111"/>
      <c r="F9" s="45">
        <v>50000</v>
      </c>
      <c r="G9" s="31"/>
    </row>
    <row r="10" spans="1:7" ht="12.75">
      <c r="A10" s="98"/>
      <c r="B10" s="30">
        <v>39941</v>
      </c>
      <c r="C10" s="111" t="s">
        <v>6</v>
      </c>
      <c r="D10" s="111"/>
      <c r="E10" s="111"/>
      <c r="F10" s="53">
        <v>55000</v>
      </c>
      <c r="G10" s="31"/>
    </row>
    <row r="11" spans="1:7" ht="12.75">
      <c r="A11" s="98"/>
      <c r="B11" s="30"/>
      <c r="C11" s="111" t="s">
        <v>11</v>
      </c>
      <c r="D11" s="111"/>
      <c r="E11" s="111"/>
      <c r="F11" s="53">
        <v>110000</v>
      </c>
      <c r="G11" s="31"/>
    </row>
    <row r="12" spans="1:7" ht="12.75">
      <c r="A12" s="98"/>
      <c r="B12" s="30">
        <v>39943</v>
      </c>
      <c r="C12" s="111" t="s">
        <v>17</v>
      </c>
      <c r="D12" s="111"/>
      <c r="E12" s="111"/>
      <c r="F12" s="53">
        <v>20000</v>
      </c>
      <c r="G12" s="31"/>
    </row>
    <row r="13" spans="1:7" ht="12.75">
      <c r="A13" s="98"/>
      <c r="B13" s="30">
        <v>39948</v>
      </c>
      <c r="C13" s="111" t="s">
        <v>19</v>
      </c>
      <c r="D13" s="111"/>
      <c r="E13" s="111"/>
      <c r="F13" s="53">
        <v>22000</v>
      </c>
      <c r="G13" s="31"/>
    </row>
    <row r="14" spans="1:7" ht="12.75">
      <c r="A14" s="98"/>
      <c r="B14" s="30">
        <v>39950</v>
      </c>
      <c r="C14" s="111" t="s">
        <v>20</v>
      </c>
      <c r="D14" s="111"/>
      <c r="E14" s="111"/>
      <c r="F14" s="53">
        <v>5000</v>
      </c>
      <c r="G14" s="31"/>
    </row>
    <row r="15" spans="1:7" ht="12.75">
      <c r="A15" s="98"/>
      <c r="B15" s="30">
        <v>39955</v>
      </c>
      <c r="C15" s="111" t="s">
        <v>70</v>
      </c>
      <c r="D15" s="111"/>
      <c r="E15" s="111"/>
      <c r="F15" s="53">
        <v>1</v>
      </c>
      <c r="G15" s="31"/>
    </row>
    <row r="16" spans="1:7" ht="12.75">
      <c r="A16" s="98"/>
      <c r="B16" s="31"/>
      <c r="C16" s="111" t="s">
        <v>22</v>
      </c>
      <c r="D16" s="111"/>
      <c r="E16" s="111"/>
      <c r="F16" s="44">
        <v>50000</v>
      </c>
      <c r="G16" s="31"/>
    </row>
    <row r="17" spans="1:7" ht="12.75">
      <c r="A17" s="98"/>
      <c r="B17" s="30">
        <v>39959</v>
      </c>
      <c r="C17" s="111" t="s">
        <v>23</v>
      </c>
      <c r="D17" s="111"/>
      <c r="E17" s="111"/>
      <c r="F17" s="54" t="s">
        <v>24</v>
      </c>
      <c r="G17" s="31"/>
    </row>
    <row r="18" spans="1:7" ht="12.75">
      <c r="A18" s="98"/>
      <c r="B18" s="30">
        <v>39960</v>
      </c>
      <c r="C18" s="111" t="s">
        <v>25</v>
      </c>
      <c r="D18" s="111"/>
      <c r="E18" s="111"/>
      <c r="F18" s="53">
        <v>100000</v>
      </c>
      <c r="G18" s="31"/>
    </row>
    <row r="19" spans="1:7" ht="12.75">
      <c r="A19" s="98"/>
      <c r="B19" s="30">
        <v>39961</v>
      </c>
      <c r="C19" s="111" t="s">
        <v>26</v>
      </c>
      <c r="D19" s="111"/>
      <c r="E19" s="111"/>
      <c r="F19" s="53">
        <v>80000</v>
      </c>
      <c r="G19" s="31"/>
    </row>
    <row r="20" spans="1:7" ht="12.75">
      <c r="A20" s="98"/>
      <c r="B20" s="30">
        <v>39962</v>
      </c>
      <c r="C20" s="111" t="s">
        <v>27</v>
      </c>
      <c r="D20" s="111"/>
      <c r="E20" s="111"/>
      <c r="F20" s="53">
        <v>180000</v>
      </c>
      <c r="G20" s="31"/>
    </row>
    <row r="21" spans="1:7" ht="12.75">
      <c r="A21" s="98"/>
      <c r="B21" s="11"/>
      <c r="C21" s="111"/>
      <c r="D21" s="111"/>
      <c r="E21" s="111"/>
      <c r="F21" s="14"/>
      <c r="G21" s="31"/>
    </row>
    <row r="22" spans="1:7" ht="12.75">
      <c r="A22" s="98"/>
      <c r="B22" s="117" t="s">
        <v>71</v>
      </c>
      <c r="C22" s="117"/>
      <c r="D22" s="117"/>
      <c r="E22" s="117"/>
      <c r="F22" s="16"/>
      <c r="G22" s="31"/>
    </row>
    <row r="23" spans="1:7" ht="12.75">
      <c r="A23" s="98"/>
      <c r="B23" s="11" t="s">
        <v>72</v>
      </c>
      <c r="C23" s="111" t="s">
        <v>73</v>
      </c>
      <c r="D23" s="111"/>
      <c r="E23" s="111"/>
      <c r="F23" s="56">
        <v>2.19</v>
      </c>
      <c r="G23" s="31"/>
    </row>
    <row r="24" spans="1:7" ht="12.75">
      <c r="A24" s="98"/>
      <c r="B24" s="32"/>
      <c r="C24" s="111" t="s">
        <v>74</v>
      </c>
      <c r="D24" s="111"/>
      <c r="E24" s="111"/>
      <c r="F24" s="55">
        <v>1.11</v>
      </c>
      <c r="G24" s="31"/>
    </row>
    <row r="25" spans="1:7" ht="12.75">
      <c r="A25" s="98"/>
      <c r="B25" s="14" t="s">
        <v>89</v>
      </c>
      <c r="C25" s="111" t="s">
        <v>73</v>
      </c>
      <c r="D25" s="111"/>
      <c r="E25" s="111"/>
      <c r="F25" s="55">
        <v>1.8</v>
      </c>
      <c r="G25" s="31"/>
    </row>
    <row r="26" spans="1:7" ht="12.75">
      <c r="A26" s="98"/>
      <c r="B26" s="14"/>
      <c r="C26" s="111" t="s">
        <v>75</v>
      </c>
      <c r="D26" s="111"/>
      <c r="E26" s="111"/>
      <c r="F26" s="45">
        <v>325000</v>
      </c>
      <c r="G26" s="31"/>
    </row>
    <row r="27" spans="1:7" ht="12.75">
      <c r="A27" s="98"/>
      <c r="B27" s="31"/>
      <c r="C27" s="31"/>
      <c r="D27" s="31"/>
      <c r="E27" s="31"/>
      <c r="F27" s="31"/>
      <c r="G27" s="31"/>
    </row>
  </sheetData>
  <sheetProtection password="C690" sheet="1" objects="1" scenarios="1" selectLockedCells="1" selectUnlockedCells="1"/>
  <mergeCells count="23">
    <mergeCell ref="A1:C1"/>
    <mergeCell ref="C23:E23"/>
    <mergeCell ref="C24:E24"/>
    <mergeCell ref="C25:E25"/>
    <mergeCell ref="C26:E26"/>
    <mergeCell ref="B22:E22"/>
    <mergeCell ref="C16:E16"/>
    <mergeCell ref="C17:E17"/>
    <mergeCell ref="C18:E18"/>
    <mergeCell ref="C19:E19"/>
    <mergeCell ref="C21:E21"/>
    <mergeCell ref="C10:E10"/>
    <mergeCell ref="C11:E11"/>
    <mergeCell ref="C12:E12"/>
    <mergeCell ref="C13:E13"/>
    <mergeCell ref="C14:E14"/>
    <mergeCell ref="C15:E15"/>
    <mergeCell ref="B3:F3"/>
    <mergeCell ref="B5:E5"/>
    <mergeCell ref="B6:E6"/>
    <mergeCell ref="B7:E7"/>
    <mergeCell ref="C9:E9"/>
    <mergeCell ref="C20:E2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21" width="12.7109375" style="3" customWidth="1"/>
    <col min="22" max="16384" width="9.140625" style="3" customWidth="1"/>
  </cols>
  <sheetData>
    <row r="1" spans="2:15" ht="12.75">
      <c r="B1" s="1" t="s">
        <v>0</v>
      </c>
      <c r="C1" s="110"/>
      <c r="D1" s="110"/>
      <c r="G1" s="6"/>
      <c r="H1" s="6"/>
      <c r="I1" s="6"/>
      <c r="J1" s="6"/>
      <c r="K1" s="6"/>
      <c r="L1" s="6"/>
      <c r="M1" s="6"/>
      <c r="N1" s="6"/>
      <c r="O1" s="6"/>
    </row>
    <row r="2" spans="2:15" ht="12.75">
      <c r="B2" s="1" t="s">
        <v>1</v>
      </c>
      <c r="C2" s="110"/>
      <c r="D2" s="110"/>
      <c r="G2" s="6"/>
      <c r="H2" s="6"/>
      <c r="I2" s="6"/>
      <c r="J2" s="6"/>
      <c r="K2" s="6"/>
      <c r="L2" s="6"/>
      <c r="M2" s="6"/>
      <c r="N2" s="6"/>
      <c r="O2" s="6"/>
    </row>
    <row r="3" spans="2:15" ht="12.75">
      <c r="B3" s="2"/>
      <c r="C3" s="109" t="s">
        <v>114</v>
      </c>
      <c r="D3" s="109"/>
      <c r="G3" s="6"/>
      <c r="H3" s="6"/>
      <c r="I3" s="6"/>
      <c r="J3" s="6"/>
      <c r="K3" s="6"/>
      <c r="L3" s="7"/>
      <c r="M3" s="6"/>
      <c r="N3" s="6"/>
      <c r="O3" s="6"/>
    </row>
    <row r="4" spans="7:15" ht="12.75">
      <c r="G4" s="6"/>
      <c r="H4" s="6"/>
      <c r="I4" s="6"/>
      <c r="J4" s="6"/>
      <c r="K4" s="6"/>
      <c r="L4" s="7"/>
      <c r="M4" s="6"/>
      <c r="N4" s="6"/>
      <c r="O4" s="6"/>
    </row>
    <row r="5" spans="1:15" ht="12.75">
      <c r="A5" s="98"/>
      <c r="B5" s="103" t="s">
        <v>103</v>
      </c>
      <c r="C5" s="103"/>
      <c r="D5" s="103"/>
      <c r="E5" s="103"/>
      <c r="F5" s="103"/>
      <c r="G5" s="6"/>
      <c r="H5" s="6"/>
      <c r="I5" s="6"/>
      <c r="J5" s="9"/>
      <c r="K5" s="9"/>
      <c r="L5" s="6"/>
      <c r="M5" s="6"/>
      <c r="N5" s="6"/>
      <c r="O5" s="6"/>
    </row>
    <row r="6" spans="1:15" ht="12.75">
      <c r="A6" s="98"/>
      <c r="B6" s="118" t="s">
        <v>30</v>
      </c>
      <c r="C6" s="118"/>
      <c r="D6" s="118"/>
      <c r="E6" s="118"/>
      <c r="F6" s="118"/>
      <c r="G6" s="6"/>
      <c r="H6" s="6"/>
      <c r="I6" s="6"/>
      <c r="J6" s="10"/>
      <c r="K6" s="10"/>
      <c r="L6" s="6"/>
      <c r="M6" s="6"/>
      <c r="N6" s="6"/>
      <c r="O6" s="6"/>
    </row>
    <row r="7" spans="1:15" ht="12.75">
      <c r="A7" s="98"/>
      <c r="B7" s="11"/>
      <c r="C7" s="11"/>
      <c r="D7" s="11"/>
      <c r="E7" s="14"/>
      <c r="F7" s="14"/>
      <c r="G7" s="6"/>
      <c r="H7" s="6"/>
      <c r="I7" s="6"/>
      <c r="J7" s="10"/>
      <c r="K7" s="10"/>
      <c r="L7" s="6"/>
      <c r="M7" s="6"/>
      <c r="N7" s="6"/>
      <c r="O7" s="6"/>
    </row>
    <row r="8" spans="1:15" ht="12.75">
      <c r="A8" s="98"/>
      <c r="B8" s="111" t="s">
        <v>79</v>
      </c>
      <c r="C8" s="111"/>
      <c r="D8" s="111"/>
      <c r="E8" s="96"/>
      <c r="F8" s="14" t="s">
        <v>31</v>
      </c>
      <c r="G8" s="6"/>
      <c r="H8" s="6"/>
      <c r="I8" s="6"/>
      <c r="J8" s="10"/>
      <c r="K8" s="10"/>
      <c r="L8" s="6"/>
      <c r="M8" s="6"/>
      <c r="N8" s="6"/>
      <c r="O8" s="6"/>
    </row>
    <row r="9" spans="1:15" ht="12.75">
      <c r="A9" s="98"/>
      <c r="B9" s="111"/>
      <c r="C9" s="111"/>
      <c r="D9" s="111"/>
      <c r="E9" s="63">
        <f>IF(E8="","",IF(AND(E8&gt;=3.6,E8&lt;=3.65),"Correct!","Try again!"))</f>
      </c>
      <c r="F9" s="11"/>
      <c r="G9" s="6"/>
      <c r="H9" s="6"/>
      <c r="I9" s="6"/>
      <c r="J9" s="10"/>
      <c r="K9" s="10"/>
      <c r="L9" s="6"/>
      <c r="M9" s="6"/>
      <c r="N9" s="6"/>
      <c r="O9" s="6"/>
    </row>
    <row r="10" spans="1:15" ht="12.75">
      <c r="A10" s="98"/>
      <c r="B10" s="111" t="s">
        <v>80</v>
      </c>
      <c r="C10" s="111"/>
      <c r="D10" s="111"/>
      <c r="E10" s="96"/>
      <c r="F10" s="11" t="s">
        <v>31</v>
      </c>
      <c r="G10" s="6"/>
      <c r="H10" s="6"/>
      <c r="I10" s="6"/>
      <c r="J10" s="10"/>
      <c r="K10" s="10"/>
      <c r="L10" s="6"/>
      <c r="M10" s="6"/>
      <c r="N10" s="6"/>
      <c r="O10" s="6"/>
    </row>
    <row r="11" spans="1:15" ht="12.75">
      <c r="A11" s="98"/>
      <c r="B11" s="111"/>
      <c r="C11" s="111"/>
      <c r="D11" s="111"/>
      <c r="E11" s="63">
        <f>IF(E10="","",IF(AND(E10&gt;=2.17,E10&lt;=2.171),"Correct!","Try again!"))</f>
      </c>
      <c r="F11" s="35"/>
      <c r="G11" s="6"/>
      <c r="H11" s="6"/>
      <c r="I11" s="6"/>
      <c r="J11" s="10"/>
      <c r="K11" s="10"/>
      <c r="L11" s="6"/>
      <c r="M11" s="6"/>
      <c r="N11" s="6"/>
      <c r="O11" s="6"/>
    </row>
    <row r="12" spans="1:15" ht="12.75">
      <c r="A12" s="98"/>
      <c r="B12" s="111" t="s">
        <v>81</v>
      </c>
      <c r="C12" s="111"/>
      <c r="D12" s="111"/>
      <c r="E12" s="94"/>
      <c r="F12" s="35" t="s">
        <v>33</v>
      </c>
      <c r="G12" s="6"/>
      <c r="H12" s="6"/>
      <c r="I12" s="6"/>
      <c r="J12" s="10"/>
      <c r="K12" s="10"/>
      <c r="L12" s="6"/>
      <c r="M12" s="6"/>
      <c r="N12" s="6"/>
      <c r="O12" s="6"/>
    </row>
    <row r="13" spans="1:15" ht="12.75">
      <c r="A13" s="98"/>
      <c r="B13" s="111"/>
      <c r="C13" s="111"/>
      <c r="D13" s="111"/>
      <c r="E13" s="63">
        <f>IF(E12="","",IF(AND(E12&gt;=27.4,E12&lt;=27.45),"Correct!","Try again!"))</f>
      </c>
      <c r="F13" s="35"/>
      <c r="G13" s="6"/>
      <c r="H13" s="6"/>
      <c r="I13" s="6"/>
      <c r="J13" s="10"/>
      <c r="K13" s="10"/>
      <c r="L13" s="6"/>
      <c r="M13" s="6"/>
      <c r="N13" s="6"/>
      <c r="O13" s="6"/>
    </row>
    <row r="14" spans="1:15" ht="12.75">
      <c r="A14" s="98"/>
      <c r="B14" s="111" t="s">
        <v>82</v>
      </c>
      <c r="C14" s="111"/>
      <c r="D14" s="111"/>
      <c r="E14" s="94"/>
      <c r="F14" s="35" t="s">
        <v>35</v>
      </c>
      <c r="G14" s="6"/>
      <c r="H14" s="6"/>
      <c r="I14" s="6"/>
      <c r="J14" s="10"/>
      <c r="K14" s="10"/>
      <c r="L14" s="6"/>
      <c r="M14" s="6"/>
      <c r="N14" s="6"/>
      <c r="O14" s="6"/>
    </row>
    <row r="15" spans="1:15" ht="12.75">
      <c r="A15" s="98"/>
      <c r="B15" s="111"/>
      <c r="C15" s="111"/>
      <c r="D15" s="111"/>
      <c r="E15" s="63">
        <f>IF(E14="","",IF(AND(E14&gt;=7.3,E14&lt;=7.35),"Correct!","Try again!"))</f>
      </c>
      <c r="F15" s="35"/>
      <c r="G15" s="6"/>
      <c r="H15" s="6"/>
      <c r="I15" s="6"/>
      <c r="J15" s="10"/>
      <c r="K15" s="10"/>
      <c r="L15" s="6"/>
      <c r="M15" s="6"/>
      <c r="N15" s="6"/>
      <c r="O15" s="6"/>
    </row>
    <row r="16" spans="1:15" ht="12.75">
      <c r="A16" s="98"/>
      <c r="B16" s="111" t="s">
        <v>83</v>
      </c>
      <c r="C16" s="111"/>
      <c r="D16" s="111"/>
      <c r="E16" s="94"/>
      <c r="F16" s="35" t="s">
        <v>33</v>
      </c>
      <c r="G16" s="6"/>
      <c r="H16" s="6"/>
      <c r="I16" s="6"/>
      <c r="J16" s="10"/>
      <c r="K16" s="10"/>
      <c r="L16" s="6"/>
      <c r="M16" s="6"/>
      <c r="N16" s="6"/>
      <c r="O16" s="6"/>
    </row>
    <row r="17" spans="1:15" ht="12.75">
      <c r="A17" s="98"/>
      <c r="B17" s="111"/>
      <c r="C17" s="111"/>
      <c r="D17" s="111"/>
      <c r="E17" s="63">
        <f>IF(E16="","",IF(AND(E16&gt;=39.45,E16&lt;=39.5),"Correct!","Try again!"))</f>
      </c>
      <c r="F17" s="35"/>
      <c r="G17" s="6"/>
      <c r="H17" s="6"/>
      <c r="I17" s="6"/>
      <c r="J17" s="10"/>
      <c r="K17" s="10"/>
      <c r="L17" s="6"/>
      <c r="M17" s="6"/>
      <c r="N17" s="6"/>
      <c r="O17" s="6"/>
    </row>
    <row r="18" spans="1:15" ht="12.75">
      <c r="A18" s="98"/>
      <c r="B18" s="111" t="s">
        <v>95</v>
      </c>
      <c r="C18" s="111"/>
      <c r="D18" s="111"/>
      <c r="E18" s="95"/>
      <c r="F18" s="11" t="s">
        <v>31</v>
      </c>
      <c r="G18" s="6"/>
      <c r="H18" s="6"/>
      <c r="I18" s="6"/>
      <c r="J18" s="9"/>
      <c r="K18" s="9"/>
      <c r="L18" s="6"/>
      <c r="M18" s="6"/>
      <c r="N18" s="6"/>
      <c r="O18" s="6"/>
    </row>
    <row r="19" spans="1:15" ht="12.75">
      <c r="A19" s="98"/>
      <c r="B19" s="111"/>
      <c r="C19" s="111"/>
      <c r="D19" s="111"/>
      <c r="E19" s="63">
        <f>IF(E18="","",IF(AND(E18&gt;=0.57,E18&lt;=0.575),"Correct!","Try again!"))</f>
      </c>
      <c r="F19" s="35"/>
      <c r="G19" s="6"/>
      <c r="H19" s="6"/>
      <c r="I19" s="6"/>
      <c r="J19" s="10"/>
      <c r="K19" s="10"/>
      <c r="L19" s="6"/>
      <c r="M19" s="6"/>
      <c r="N19" s="6"/>
      <c r="O19" s="6"/>
    </row>
    <row r="20" spans="1:15" ht="12.75">
      <c r="A20" s="98"/>
      <c r="B20" s="111" t="s">
        <v>84</v>
      </c>
      <c r="C20" s="111"/>
      <c r="D20" s="111"/>
      <c r="E20" s="94"/>
      <c r="F20" s="35" t="s">
        <v>35</v>
      </c>
      <c r="G20" s="6"/>
      <c r="H20" s="6"/>
      <c r="I20" s="6"/>
      <c r="J20" s="10"/>
      <c r="K20" s="10"/>
      <c r="L20" s="6"/>
      <c r="M20" s="6"/>
      <c r="N20" s="6"/>
      <c r="O20" s="6"/>
    </row>
    <row r="21" spans="1:15" ht="12.75">
      <c r="A21" s="98"/>
      <c r="B21" s="111"/>
      <c r="C21" s="111"/>
      <c r="D21" s="111"/>
      <c r="E21" s="63">
        <f>IF(E20="","",IF(AND(E20&gt;=12.85,E20&lt;=12.9),"Correct!","Try again!"))</f>
      </c>
      <c r="F21" s="35"/>
      <c r="G21" s="6"/>
      <c r="H21" s="6"/>
      <c r="I21" s="6"/>
      <c r="J21" s="9"/>
      <c r="K21" s="9"/>
      <c r="L21" s="6"/>
      <c r="M21" s="6"/>
      <c r="N21" s="6"/>
      <c r="O21" s="6"/>
    </row>
    <row r="22" spans="1:15" ht="12.75">
      <c r="A22" s="98"/>
      <c r="B22" s="111" t="s">
        <v>96</v>
      </c>
      <c r="C22" s="111"/>
      <c r="D22" s="111"/>
      <c r="E22" s="93"/>
      <c r="F22" s="35"/>
      <c r="G22" s="6"/>
      <c r="H22" s="6"/>
      <c r="I22" s="6"/>
      <c r="J22" s="10"/>
      <c r="K22" s="10"/>
      <c r="L22" s="6"/>
      <c r="M22" s="6"/>
      <c r="N22" s="6"/>
      <c r="O22" s="6"/>
    </row>
    <row r="23" spans="1:15" ht="12.75">
      <c r="A23" s="98"/>
      <c r="B23" s="111"/>
      <c r="C23" s="111"/>
      <c r="D23" s="111"/>
      <c r="E23" s="63">
        <f>IF(E22="","",IF(AND(E22&gt;=0.0645,E22&lt;=0.065),"Correct!","Try again!"))</f>
      </c>
      <c r="F23" s="35"/>
      <c r="G23" s="6"/>
      <c r="H23" s="6"/>
      <c r="I23" s="6"/>
      <c r="J23" s="10"/>
      <c r="K23" s="10"/>
      <c r="L23" s="6"/>
      <c r="M23" s="6"/>
      <c r="N23" s="6"/>
      <c r="O23" s="6"/>
    </row>
    <row r="24" spans="1:15" ht="12.75">
      <c r="A24" s="98"/>
      <c r="B24" s="111" t="s">
        <v>85</v>
      </c>
      <c r="C24" s="111"/>
      <c r="D24" s="111"/>
      <c r="E24" s="94"/>
      <c r="F24" s="35" t="s">
        <v>35</v>
      </c>
      <c r="G24" s="6"/>
      <c r="H24" s="6"/>
      <c r="I24" s="6"/>
      <c r="J24" s="10"/>
      <c r="K24" s="10"/>
      <c r="L24" s="6"/>
      <c r="M24" s="6"/>
      <c r="N24" s="6"/>
      <c r="O24" s="6"/>
    </row>
    <row r="25" spans="1:15" ht="12.75">
      <c r="A25" s="98"/>
      <c r="B25" s="111"/>
      <c r="C25" s="111"/>
      <c r="D25" s="111"/>
      <c r="E25" s="63">
        <f>IF(E24="","",IF(AND(E24&gt;=2.05,E24&lt;=2.1),"Correct!","Try again!"))</f>
      </c>
      <c r="F25" s="35"/>
      <c r="G25" s="6"/>
      <c r="H25" s="6"/>
      <c r="I25" s="6"/>
      <c r="J25" s="10"/>
      <c r="K25" s="10"/>
      <c r="L25" s="6"/>
      <c r="M25" s="6"/>
      <c r="N25" s="6"/>
      <c r="O25" s="6"/>
    </row>
    <row r="26" spans="1:15" ht="12.75">
      <c r="A26" s="98"/>
      <c r="B26" s="111" t="s">
        <v>86</v>
      </c>
      <c r="C26" s="111"/>
      <c r="D26" s="111"/>
      <c r="E26" s="93"/>
      <c r="F26" s="35"/>
      <c r="G26" s="6"/>
      <c r="H26" s="6"/>
      <c r="I26" s="6"/>
      <c r="J26" s="10"/>
      <c r="K26" s="10"/>
      <c r="L26" s="6"/>
      <c r="M26" s="6"/>
      <c r="N26" s="6"/>
      <c r="O26" s="6"/>
    </row>
    <row r="27" spans="1:15" ht="12.75">
      <c r="A27" s="98"/>
      <c r="B27" s="111"/>
      <c r="C27" s="111"/>
      <c r="D27" s="111"/>
      <c r="E27" s="63">
        <f>IF(E26="","",IF(AND(E26&gt;=0.135,E26&lt;=0.1355),"Correct!","Try again!"))</f>
      </c>
      <c r="F27" s="35"/>
      <c r="G27" s="6"/>
      <c r="H27" s="6"/>
      <c r="I27" s="6"/>
      <c r="J27" s="9"/>
      <c r="K27" s="9"/>
      <c r="L27" s="6"/>
      <c r="M27" s="6"/>
      <c r="N27" s="6"/>
      <c r="O27" s="6"/>
    </row>
    <row r="28" spans="1:15" ht="12.75">
      <c r="A28" s="98"/>
      <c r="B28" s="111" t="s">
        <v>87</v>
      </c>
      <c r="C28" s="111"/>
      <c r="D28" s="111"/>
      <c r="E28" s="93"/>
      <c r="F28" s="35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98"/>
      <c r="B29" s="29"/>
      <c r="C29" s="29"/>
      <c r="D29" s="29"/>
      <c r="E29" s="63">
        <f>IF(E28="","",IF(AND(E28&gt;=0.2185,E28&lt;=0.219),"Correct!","Try again!"))</f>
      </c>
      <c r="F29" s="29"/>
      <c r="G29" s="6"/>
      <c r="H29" s="6"/>
      <c r="I29" s="6"/>
      <c r="J29" s="6"/>
      <c r="K29" s="6"/>
      <c r="L29" s="6"/>
      <c r="M29" s="6"/>
      <c r="N29" s="6"/>
      <c r="O29" s="6"/>
    </row>
    <row r="30" spans="7:15" ht="12.75">
      <c r="G30" s="6"/>
      <c r="H30" s="6"/>
      <c r="I30" s="6"/>
      <c r="J30" s="6"/>
      <c r="K30" s="6"/>
      <c r="L30" s="6"/>
      <c r="M30" s="6"/>
      <c r="N30" s="6"/>
      <c r="O30" s="6"/>
    </row>
    <row r="31" spans="7:15" ht="12.75">
      <c r="G31" s="6"/>
      <c r="H31" s="6"/>
      <c r="I31" s="6"/>
      <c r="J31" s="6"/>
      <c r="K31" s="6"/>
      <c r="L31" s="6"/>
      <c r="M31" s="6"/>
      <c r="N31" s="6"/>
      <c r="O31" s="6"/>
    </row>
    <row r="32" spans="7:15" ht="12.75">
      <c r="G32" s="6"/>
      <c r="H32" s="6"/>
      <c r="I32" s="6"/>
      <c r="J32" s="6"/>
      <c r="K32" s="6"/>
      <c r="L32" s="6"/>
      <c r="M32" s="6"/>
      <c r="N32" s="6"/>
      <c r="O32" s="6"/>
    </row>
    <row r="33" spans="7:15" ht="12.75">
      <c r="G33" s="6"/>
      <c r="H33" s="6"/>
      <c r="I33" s="6"/>
      <c r="J33" s="6"/>
      <c r="K33" s="6"/>
      <c r="L33" s="6"/>
      <c r="M33" s="6"/>
      <c r="N33" s="6"/>
      <c r="O33" s="6"/>
    </row>
    <row r="34" spans="6:15" ht="12.75">
      <c r="F34"/>
      <c r="G34" s="6"/>
      <c r="H34" s="6"/>
      <c r="I34" s="6"/>
      <c r="J34" s="6"/>
      <c r="K34" s="6"/>
      <c r="L34" s="6"/>
      <c r="M34" s="6"/>
      <c r="N34" s="6"/>
      <c r="O34" s="6"/>
    </row>
    <row r="35" spans="6:15" ht="12.75">
      <c r="F35"/>
      <c r="G35" s="6"/>
      <c r="H35" s="6"/>
      <c r="I35" s="6"/>
      <c r="J35" s="6"/>
      <c r="K35" s="6"/>
      <c r="L35" s="6"/>
      <c r="M35" s="6"/>
      <c r="N35" s="6"/>
      <c r="O35" s="6"/>
    </row>
    <row r="36" spans="6:15" ht="12.75">
      <c r="F36"/>
      <c r="G36" s="6"/>
      <c r="H36" s="6"/>
      <c r="I36" s="6"/>
      <c r="J36" s="6"/>
      <c r="K36" s="6"/>
      <c r="L36" s="6"/>
      <c r="M36" s="6"/>
      <c r="N36" s="6"/>
      <c r="O36" s="6"/>
    </row>
    <row r="37" spans="6:15" ht="12.75">
      <c r="F37"/>
      <c r="G37" s="6"/>
      <c r="H37" s="6"/>
      <c r="I37" s="6"/>
      <c r="J37" s="6"/>
      <c r="K37" s="6"/>
      <c r="L37" s="6"/>
      <c r="M37" s="6"/>
      <c r="N37" s="6"/>
      <c r="O37" s="6"/>
    </row>
    <row r="38" spans="6:15" ht="12.75">
      <c r="F38"/>
      <c r="G38" s="6"/>
      <c r="H38" s="6"/>
      <c r="I38" s="6"/>
      <c r="J38" s="6"/>
      <c r="K38" s="6"/>
      <c r="L38" s="6"/>
      <c r="M38" s="6"/>
      <c r="N38" s="6"/>
      <c r="O38" s="6"/>
    </row>
    <row r="39" spans="6:15" ht="12.75">
      <c r="F39"/>
      <c r="G39" s="6"/>
      <c r="H39" s="6"/>
      <c r="I39" s="6"/>
      <c r="J39" s="6"/>
      <c r="K39" s="6"/>
      <c r="L39" s="6"/>
      <c r="M39" s="6"/>
      <c r="N39" s="6"/>
      <c r="O39" s="6"/>
    </row>
    <row r="40" spans="6:15" ht="12.75">
      <c r="F40"/>
      <c r="G40" s="6"/>
      <c r="H40" s="6"/>
      <c r="I40" s="6"/>
      <c r="J40" s="6"/>
      <c r="K40" s="6"/>
      <c r="L40" s="6"/>
      <c r="M40" s="6"/>
      <c r="N40" s="6"/>
      <c r="O40" s="6"/>
    </row>
    <row r="41" spans="6:15" ht="12.75">
      <c r="F41"/>
      <c r="G41" s="6"/>
      <c r="H41" s="6"/>
      <c r="I41" s="6"/>
      <c r="J41" s="6"/>
      <c r="K41" s="6"/>
      <c r="L41" s="6"/>
      <c r="M41" s="6"/>
      <c r="N41" s="6"/>
      <c r="O41" s="6"/>
    </row>
    <row r="42" spans="6:15" ht="12.75">
      <c r="F42"/>
      <c r="G42" s="6"/>
      <c r="H42" s="6"/>
      <c r="I42" s="6"/>
      <c r="J42" s="6"/>
      <c r="K42" s="6"/>
      <c r="L42" s="6"/>
      <c r="M42" s="6"/>
      <c r="N42" s="6"/>
      <c r="O42" s="6"/>
    </row>
    <row r="43" spans="2:15" ht="12.75">
      <c r="B43"/>
      <c r="C43"/>
      <c r="D43"/>
      <c r="E43"/>
      <c r="F43"/>
      <c r="G43" s="6"/>
      <c r="H43" s="6"/>
      <c r="I43" s="6"/>
      <c r="J43" s="6"/>
      <c r="K43" s="6"/>
      <c r="L43" s="6"/>
      <c r="M43" s="6"/>
      <c r="N43" s="6"/>
      <c r="O43" s="6"/>
    </row>
    <row r="44" spans="2:15" ht="12.75">
      <c r="B44"/>
      <c r="C44"/>
      <c r="D44"/>
      <c r="E44"/>
      <c r="F44"/>
      <c r="G44" s="6"/>
      <c r="H44" s="6"/>
      <c r="I44" s="6"/>
      <c r="J44" s="6"/>
      <c r="K44" s="6"/>
      <c r="L44" s="6"/>
      <c r="M44" s="6"/>
      <c r="N44" s="6"/>
      <c r="O44" s="6"/>
    </row>
    <row r="45" spans="2:15" ht="12.75">
      <c r="B45"/>
      <c r="C45"/>
      <c r="D45"/>
      <c r="E45"/>
      <c r="F45"/>
      <c r="G45" s="6"/>
      <c r="H45" s="6"/>
      <c r="I45" s="6"/>
      <c r="J45" s="6"/>
      <c r="K45" s="6"/>
      <c r="L45" s="6"/>
      <c r="M45" s="6"/>
      <c r="N45" s="6"/>
      <c r="O45" s="6"/>
    </row>
    <row r="46" spans="2:15" ht="12.75">
      <c r="B46"/>
      <c r="C46"/>
      <c r="D46"/>
      <c r="E46"/>
      <c r="F46"/>
      <c r="G46" s="6"/>
      <c r="H46" s="6"/>
      <c r="I46" s="6"/>
      <c r="J46" s="6"/>
      <c r="K46" s="6"/>
      <c r="L46" s="6"/>
      <c r="M46" s="6"/>
      <c r="N46" s="6"/>
      <c r="O46" s="6"/>
    </row>
    <row r="47" spans="2:15" ht="12.75">
      <c r="B47"/>
      <c r="C47"/>
      <c r="D47"/>
      <c r="E47"/>
      <c r="F47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/>
      <c r="C48"/>
      <c r="D48"/>
      <c r="E48"/>
      <c r="F48"/>
      <c r="G48" s="6"/>
      <c r="H48" s="6"/>
      <c r="I48" s="6"/>
      <c r="J48" s="6"/>
      <c r="K48" s="6"/>
      <c r="L48" s="6"/>
      <c r="M48" s="6"/>
      <c r="N48" s="6"/>
      <c r="O48" s="6"/>
    </row>
    <row r="49" spans="2:15" ht="12.75">
      <c r="B49"/>
      <c r="C49"/>
      <c r="D49"/>
      <c r="E49"/>
      <c r="F49"/>
      <c r="G49" s="6"/>
      <c r="H49" s="6"/>
      <c r="I49" s="6"/>
      <c r="J49" s="6"/>
      <c r="K49" s="6"/>
      <c r="L49" s="6"/>
      <c r="M49" s="6"/>
      <c r="N49" s="6"/>
      <c r="O49" s="6"/>
    </row>
    <row r="50" spans="2:15" ht="12.75">
      <c r="B50"/>
      <c r="C50"/>
      <c r="D50"/>
      <c r="E50"/>
      <c r="F50"/>
      <c r="G50" s="6"/>
      <c r="H50" s="6"/>
      <c r="I50" s="6"/>
      <c r="J50" s="6"/>
      <c r="K50" s="6"/>
      <c r="L50" s="6"/>
      <c r="M50" s="6"/>
      <c r="N50" s="6"/>
      <c r="O50" s="6"/>
    </row>
    <row r="51" spans="2:15" ht="12.75">
      <c r="B51"/>
      <c r="C51"/>
      <c r="D51"/>
      <c r="E51"/>
      <c r="F51"/>
      <c r="G51" s="6"/>
      <c r="H51" s="6"/>
      <c r="I51" s="6"/>
      <c r="J51" s="6"/>
      <c r="K51" s="6"/>
      <c r="L51" s="6"/>
      <c r="M51" s="6"/>
      <c r="N51" s="6"/>
      <c r="O51" s="6"/>
    </row>
    <row r="52" spans="2:15" ht="12.75">
      <c r="B52"/>
      <c r="C52"/>
      <c r="D52"/>
      <c r="E52"/>
      <c r="F52"/>
      <c r="G52" s="6"/>
      <c r="H52" s="6"/>
      <c r="I52" s="6"/>
      <c r="J52" s="6"/>
      <c r="K52" s="6"/>
      <c r="L52" s="6"/>
      <c r="M52" s="6"/>
      <c r="N52" s="6"/>
      <c r="O52" s="6"/>
    </row>
    <row r="53" spans="2:15" ht="12.75">
      <c r="B53"/>
      <c r="C53"/>
      <c r="D53"/>
      <c r="E53"/>
      <c r="F53"/>
      <c r="G53" s="6"/>
      <c r="H53" s="6"/>
      <c r="I53" s="6"/>
      <c r="J53" s="6"/>
      <c r="K53" s="6"/>
      <c r="L53" s="6"/>
      <c r="M53" s="6"/>
      <c r="N53" s="6"/>
      <c r="O53" s="6"/>
    </row>
    <row r="54" spans="2:15" ht="12.75">
      <c r="B54"/>
      <c r="C54"/>
      <c r="D54"/>
      <c r="E54"/>
      <c r="F54"/>
      <c r="G54" s="6"/>
      <c r="H54" s="6"/>
      <c r="I54" s="6"/>
      <c r="J54" s="6"/>
      <c r="K54" s="6"/>
      <c r="L54" s="6"/>
      <c r="M54" s="6"/>
      <c r="N54" s="6"/>
      <c r="O54" s="6"/>
    </row>
    <row r="55" spans="2:15" ht="12.75">
      <c r="B55"/>
      <c r="C55"/>
      <c r="D55"/>
      <c r="E55"/>
      <c r="F55"/>
      <c r="G55" s="6"/>
      <c r="H55" s="6"/>
      <c r="I55" s="6"/>
      <c r="J55" s="6"/>
      <c r="K55" s="6"/>
      <c r="L55" s="6"/>
      <c r="M55" s="6"/>
      <c r="N55" s="6"/>
      <c r="O55" s="6"/>
    </row>
    <row r="56" spans="2:15" ht="12.75">
      <c r="B56"/>
      <c r="C56"/>
      <c r="D56"/>
      <c r="E56"/>
      <c r="F56"/>
      <c r="G56" s="6"/>
      <c r="H56" s="6"/>
      <c r="I56" s="6"/>
      <c r="J56" s="6"/>
      <c r="K56" s="6"/>
      <c r="L56" s="6"/>
      <c r="M56" s="6"/>
      <c r="N56" s="6"/>
      <c r="O56" s="6"/>
    </row>
    <row r="57" spans="2:15" ht="12.75">
      <c r="B57"/>
      <c r="C57"/>
      <c r="D57"/>
      <c r="E57"/>
      <c r="F57"/>
      <c r="G57" s="6"/>
      <c r="H57" s="6"/>
      <c r="I57" s="6"/>
      <c r="J57" s="6"/>
      <c r="K57" s="6"/>
      <c r="L57" s="6"/>
      <c r="M57" s="6"/>
      <c r="N57" s="6"/>
      <c r="O57" s="6"/>
    </row>
    <row r="58" spans="2:15" ht="12.75">
      <c r="B58"/>
      <c r="C58"/>
      <c r="D58"/>
      <c r="E58"/>
      <c r="F58"/>
      <c r="G58" s="6"/>
      <c r="H58" s="6"/>
      <c r="I58" s="6"/>
      <c r="J58" s="6"/>
      <c r="K58" s="6"/>
      <c r="L58" s="6"/>
      <c r="M58" s="6"/>
      <c r="N58" s="6"/>
      <c r="O58" s="6"/>
    </row>
    <row r="59" spans="2:15" ht="12.75">
      <c r="B59"/>
      <c r="C59"/>
      <c r="D59"/>
      <c r="E59"/>
      <c r="F59"/>
      <c r="G59" s="6"/>
      <c r="H59" s="6"/>
      <c r="I59" s="6"/>
      <c r="J59" s="6"/>
      <c r="K59" s="6"/>
      <c r="L59" s="6"/>
      <c r="M59" s="6"/>
      <c r="N59" s="6"/>
      <c r="O59" s="6"/>
    </row>
    <row r="60" spans="2:15" ht="12.75">
      <c r="B60"/>
      <c r="C60"/>
      <c r="D60"/>
      <c r="E60"/>
      <c r="F60"/>
      <c r="G60" s="6"/>
      <c r="H60" s="6"/>
      <c r="I60" s="6"/>
      <c r="J60" s="6"/>
      <c r="K60" s="6"/>
      <c r="L60" s="6"/>
      <c r="M60" s="6"/>
      <c r="N60" s="6"/>
      <c r="O60" s="6"/>
    </row>
    <row r="61" spans="2:15" ht="12.75">
      <c r="B61"/>
      <c r="C61"/>
      <c r="D61"/>
      <c r="E61"/>
      <c r="F61"/>
      <c r="G61" s="6"/>
      <c r="H61" s="6"/>
      <c r="I61" s="6"/>
      <c r="J61" s="6"/>
      <c r="K61" s="6"/>
      <c r="L61" s="6"/>
      <c r="M61" s="6"/>
      <c r="N61" s="6"/>
      <c r="O61" s="6"/>
    </row>
    <row r="62" spans="2:15" ht="12.75">
      <c r="B62"/>
      <c r="C62"/>
      <c r="D62"/>
      <c r="E62"/>
      <c r="F62"/>
      <c r="G62" s="6"/>
      <c r="H62" s="6"/>
      <c r="I62" s="6"/>
      <c r="J62" s="6"/>
      <c r="K62" s="6"/>
      <c r="L62" s="6"/>
      <c r="M62" s="6"/>
      <c r="N62" s="6"/>
      <c r="O62" s="6"/>
    </row>
    <row r="63" spans="2:15" ht="12.75">
      <c r="B63"/>
      <c r="C63"/>
      <c r="D63"/>
      <c r="E63"/>
      <c r="F63"/>
      <c r="G63" s="6"/>
      <c r="H63" s="6"/>
      <c r="I63" s="6"/>
      <c r="J63" s="6"/>
      <c r="K63" s="6"/>
      <c r="L63" s="6"/>
      <c r="M63" s="6"/>
      <c r="N63" s="6"/>
      <c r="O63" s="6"/>
    </row>
    <row r="64" spans="2:15" ht="12.75">
      <c r="B64"/>
      <c r="C64"/>
      <c r="D64"/>
      <c r="E64"/>
      <c r="F64"/>
      <c r="G64" s="6"/>
      <c r="H64" s="6"/>
      <c r="I64" s="6"/>
      <c r="J64" s="6"/>
      <c r="K64" s="6"/>
      <c r="L64" s="6"/>
      <c r="M64" s="6"/>
      <c r="N64" s="6"/>
      <c r="O64" s="6"/>
    </row>
    <row r="65" spans="2:15" ht="12.75">
      <c r="B65"/>
      <c r="C65"/>
      <c r="D65"/>
      <c r="E65"/>
      <c r="F65"/>
      <c r="G65" s="6"/>
      <c r="H65" s="6"/>
      <c r="I65" s="6"/>
      <c r="J65" s="6"/>
      <c r="K65" s="6"/>
      <c r="L65" s="6"/>
      <c r="M65" s="6"/>
      <c r="N65" s="6"/>
      <c r="O65" s="6"/>
    </row>
    <row r="66" spans="2:15" ht="12.75">
      <c r="B66"/>
      <c r="C66"/>
      <c r="D66"/>
      <c r="E66"/>
      <c r="F66"/>
      <c r="G66" s="6"/>
      <c r="H66" s="6"/>
      <c r="I66" s="6"/>
      <c r="J66" s="6"/>
      <c r="K66" s="6"/>
      <c r="L66" s="6"/>
      <c r="M66" s="6"/>
      <c r="N66" s="6"/>
      <c r="O66" s="6"/>
    </row>
    <row r="67" spans="2:15" ht="12.75">
      <c r="B67"/>
      <c r="C67"/>
      <c r="D67"/>
      <c r="E67"/>
      <c r="F67"/>
      <c r="G67" s="6"/>
      <c r="H67" s="6"/>
      <c r="I67" s="6"/>
      <c r="J67" s="6"/>
      <c r="K67" s="6"/>
      <c r="L67" s="6"/>
      <c r="M67" s="6"/>
      <c r="N67" s="6"/>
      <c r="O67" s="6"/>
    </row>
    <row r="68" spans="2:15" ht="12.75">
      <c r="B68"/>
      <c r="C68"/>
      <c r="D68"/>
      <c r="E68"/>
      <c r="F68"/>
      <c r="G68" s="6"/>
      <c r="H68" s="6"/>
      <c r="I68" s="6"/>
      <c r="J68" s="6"/>
      <c r="K68" s="6"/>
      <c r="L68" s="6"/>
      <c r="M68" s="6"/>
      <c r="N68" s="6"/>
      <c r="O68" s="6"/>
    </row>
    <row r="69" spans="7:15" ht="12.75">
      <c r="G69" s="6"/>
      <c r="H69" s="6"/>
      <c r="I69" s="6"/>
      <c r="J69" s="6"/>
      <c r="K69" s="6"/>
      <c r="L69" s="6"/>
      <c r="M69" s="6"/>
      <c r="N69" s="6"/>
      <c r="O69" s="6"/>
    </row>
    <row r="70" spans="7:15" ht="12.75">
      <c r="G70" s="6"/>
      <c r="H70" s="6"/>
      <c r="I70" s="6"/>
      <c r="J70" s="6"/>
      <c r="K70" s="6"/>
      <c r="L70" s="6"/>
      <c r="M70" s="6"/>
      <c r="N70" s="6"/>
      <c r="O70" s="6"/>
    </row>
    <row r="71" spans="7:15" ht="12.75">
      <c r="G71" s="6"/>
      <c r="H71" s="6"/>
      <c r="I71" s="6"/>
      <c r="J71" s="6"/>
      <c r="K71" s="6"/>
      <c r="L71" s="6"/>
      <c r="M71" s="6"/>
      <c r="N71" s="6"/>
      <c r="O71" s="6"/>
    </row>
    <row r="72" spans="7:15" ht="12.75">
      <c r="G72" s="6"/>
      <c r="H72" s="6"/>
      <c r="I72" s="6"/>
      <c r="J72" s="6"/>
      <c r="K72" s="6"/>
      <c r="L72" s="6"/>
      <c r="M72" s="6"/>
      <c r="N72" s="6"/>
      <c r="O72" s="6"/>
    </row>
    <row r="73" spans="7:15" ht="12.75">
      <c r="G73" s="6"/>
      <c r="H73" s="6"/>
      <c r="I73" s="6"/>
      <c r="J73" s="6"/>
      <c r="K73" s="6"/>
      <c r="L73" s="6"/>
      <c r="M73" s="6"/>
      <c r="N73" s="6"/>
      <c r="O73" s="6"/>
    </row>
    <row r="74" spans="7:15" ht="12.75">
      <c r="G74" s="6"/>
      <c r="H74" s="6"/>
      <c r="I74" s="6"/>
      <c r="J74" s="6"/>
      <c r="K74" s="6"/>
      <c r="L74" s="6"/>
      <c r="M74" s="6"/>
      <c r="N74" s="6"/>
      <c r="O74" s="6"/>
    </row>
    <row r="75" spans="7:15" ht="12.75">
      <c r="G75" s="6"/>
      <c r="H75" s="6"/>
      <c r="I75" s="6"/>
      <c r="J75" s="6"/>
      <c r="K75" s="6"/>
      <c r="L75" s="6"/>
      <c r="M75" s="6"/>
      <c r="N75" s="6"/>
      <c r="O75" s="6"/>
    </row>
    <row r="76" spans="7:15" ht="12.75">
      <c r="G76" s="6"/>
      <c r="H76" s="6"/>
      <c r="I76" s="6"/>
      <c r="J76" s="6"/>
      <c r="K76" s="6"/>
      <c r="L76" s="6"/>
      <c r="M76" s="6"/>
      <c r="N76" s="6"/>
      <c r="O76" s="6"/>
    </row>
    <row r="77" spans="7:15" ht="12.75">
      <c r="G77" s="6"/>
      <c r="H77" s="6"/>
      <c r="I77" s="6"/>
      <c r="J77" s="6"/>
      <c r="K77" s="6"/>
      <c r="L77" s="6"/>
      <c r="M77" s="6"/>
      <c r="N77" s="6"/>
      <c r="O77" s="6"/>
    </row>
    <row r="78" spans="7:15" ht="12.75">
      <c r="G78" s="6"/>
      <c r="H78" s="6"/>
      <c r="I78" s="6"/>
      <c r="J78" s="6"/>
      <c r="K78" s="6"/>
      <c r="L78" s="6"/>
      <c r="M78" s="6"/>
      <c r="N78" s="6"/>
      <c r="O78" s="6"/>
    </row>
    <row r="79" spans="7:15" ht="12.75">
      <c r="G79" s="6"/>
      <c r="H79" s="6"/>
      <c r="I79" s="6"/>
      <c r="J79" s="6"/>
      <c r="K79" s="6"/>
      <c r="L79" s="6"/>
      <c r="M79" s="6"/>
      <c r="N79" s="6"/>
      <c r="O79" s="6"/>
    </row>
    <row r="80" spans="7:15" ht="12.75">
      <c r="G80" s="6"/>
      <c r="H80" s="6"/>
      <c r="I80" s="6"/>
      <c r="J80" s="6"/>
      <c r="K80" s="6"/>
      <c r="L80" s="6"/>
      <c r="M80" s="6"/>
      <c r="N80" s="6"/>
      <c r="O80" s="6"/>
    </row>
    <row r="81" spans="7:15" ht="12.75">
      <c r="G81" s="5"/>
      <c r="H81" s="6"/>
      <c r="I81" s="6"/>
      <c r="J81" s="6"/>
      <c r="K81" s="6"/>
      <c r="L81" s="6"/>
      <c r="M81" s="6"/>
      <c r="N81" s="6"/>
      <c r="O81" s="6"/>
    </row>
    <row r="82" spans="7:8" ht="12.75">
      <c r="G82" s="5"/>
      <c r="H82" s="5"/>
    </row>
    <row r="83" spans="7:8" ht="12.75">
      <c r="G83" s="5"/>
      <c r="H83" s="5"/>
    </row>
    <row r="84" spans="7:8" ht="12.75">
      <c r="G84" s="5"/>
      <c r="H84" s="5"/>
    </row>
    <row r="85" spans="7:8" ht="12.75">
      <c r="G85" s="5"/>
      <c r="H85" s="5"/>
    </row>
    <row r="86" spans="7:8" ht="12.75">
      <c r="G86" s="5"/>
      <c r="H86" s="5"/>
    </row>
    <row r="87" spans="7:8" ht="12.75">
      <c r="G87" s="5"/>
      <c r="H87" s="5"/>
    </row>
    <row r="88" spans="7:8" ht="12.75">
      <c r="G88" s="5"/>
      <c r="H88" s="5"/>
    </row>
    <row r="89" spans="7:8" ht="12.75">
      <c r="G89" s="5"/>
      <c r="H89" s="5"/>
    </row>
    <row r="90" spans="7:8" ht="12.75">
      <c r="G90" s="5"/>
      <c r="H90" s="5"/>
    </row>
    <row r="91" spans="7:8" ht="12.75">
      <c r="G91" s="5"/>
      <c r="H91" s="5"/>
    </row>
    <row r="92" spans="7:8" ht="12.75">
      <c r="G92" s="5"/>
      <c r="H92" s="5"/>
    </row>
    <row r="93" spans="7:8" ht="12.75">
      <c r="G93" s="5"/>
      <c r="H93" s="5"/>
    </row>
    <row r="94" spans="7:8" ht="12.75">
      <c r="G94" s="5"/>
      <c r="H94" s="5"/>
    </row>
    <row r="95" spans="7:8" ht="12.75">
      <c r="G95"/>
      <c r="H95" s="5"/>
    </row>
    <row r="96" spans="7:8" ht="12.75">
      <c r="G96"/>
      <c r="H96" s="5"/>
    </row>
    <row r="97" spans="7:8" ht="12.75">
      <c r="G97"/>
      <c r="H97" s="5"/>
    </row>
    <row r="98" spans="7:8" ht="12.75">
      <c r="G98"/>
      <c r="H98" s="5"/>
    </row>
    <row r="99" spans="7:8" ht="12.75">
      <c r="G99"/>
      <c r="H99" s="5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</sheetData>
  <sheetProtection password="C690" sheet="1" objects="1" scenarios="1" selectLockedCells="1"/>
  <mergeCells count="26">
    <mergeCell ref="B27:D27"/>
    <mergeCell ref="B28:D28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6:F6"/>
    <mergeCell ref="B5:F5"/>
    <mergeCell ref="B8:D8"/>
    <mergeCell ref="C3:D3"/>
    <mergeCell ref="C2:D2"/>
    <mergeCell ref="C1:D1"/>
  </mergeCells>
  <printOptions horizontalCentered="1"/>
  <pageMargins left="0" right="0" top="0.6" bottom="0.62" header="0.5" footer="0.5"/>
  <pageSetup horizontalDpi="600" verticalDpi="600" orientation="portrait" scale="13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5" width="12.7109375" style="0" customWidth="1"/>
  </cols>
  <sheetData>
    <row r="1" spans="1:6" ht="12.75">
      <c r="A1" s="120" t="s">
        <v>115</v>
      </c>
      <c r="B1" s="120"/>
      <c r="C1" s="120"/>
      <c r="D1" s="7"/>
      <c r="E1" s="7"/>
      <c r="F1" s="6"/>
    </row>
    <row r="2" spans="2:6" ht="12.75">
      <c r="B2" s="6"/>
      <c r="C2" s="6"/>
      <c r="D2" s="6"/>
      <c r="E2" s="6"/>
      <c r="F2" s="6"/>
    </row>
    <row r="3" spans="1:7" ht="12.75">
      <c r="A3" s="98"/>
      <c r="B3" s="103" t="s">
        <v>103</v>
      </c>
      <c r="C3" s="103"/>
      <c r="D3" s="103"/>
      <c r="E3" s="103"/>
      <c r="F3" s="103"/>
      <c r="G3" s="31"/>
    </row>
    <row r="4" spans="1:7" ht="12.75">
      <c r="A4" s="98"/>
      <c r="B4" s="103" t="s">
        <v>28</v>
      </c>
      <c r="C4" s="103"/>
      <c r="D4" s="103"/>
      <c r="E4" s="103"/>
      <c r="F4" s="103"/>
      <c r="G4" s="31"/>
    </row>
    <row r="5" spans="1:7" ht="12.75">
      <c r="A5" s="98"/>
      <c r="B5" s="103" t="s">
        <v>104</v>
      </c>
      <c r="C5" s="103"/>
      <c r="D5" s="103"/>
      <c r="E5" s="103"/>
      <c r="F5" s="103"/>
      <c r="G5" s="31"/>
    </row>
    <row r="6" spans="1:7" ht="12.75">
      <c r="A6" s="98"/>
      <c r="B6" s="14"/>
      <c r="C6" s="14"/>
      <c r="D6" s="14"/>
      <c r="E6" s="14"/>
      <c r="F6" s="14"/>
      <c r="G6" s="31"/>
    </row>
    <row r="7" spans="1:7" ht="12.75">
      <c r="A7" s="98"/>
      <c r="B7" s="111" t="s">
        <v>29</v>
      </c>
      <c r="C7" s="111"/>
      <c r="D7" s="111"/>
      <c r="E7" s="111"/>
      <c r="F7" s="45">
        <v>448600</v>
      </c>
      <c r="G7" s="31"/>
    </row>
    <row r="8" spans="1:7" ht="12.75">
      <c r="A8" s="98"/>
      <c r="B8" s="111" t="s">
        <v>58</v>
      </c>
      <c r="C8" s="111"/>
      <c r="D8" s="111"/>
      <c r="E8" s="111"/>
      <c r="F8" s="42">
        <v>297250</v>
      </c>
      <c r="G8" s="31"/>
    </row>
    <row r="9" spans="1:7" ht="12.75">
      <c r="A9" s="98"/>
      <c r="B9" s="111" t="s">
        <v>32</v>
      </c>
      <c r="C9" s="111"/>
      <c r="D9" s="111"/>
      <c r="E9" s="111"/>
      <c r="F9" s="57">
        <f>+F7-F8</f>
        <v>151350</v>
      </c>
      <c r="G9" s="31"/>
    </row>
    <row r="10" spans="1:7" ht="12.75">
      <c r="A10" s="98"/>
      <c r="B10" s="111" t="s">
        <v>34</v>
      </c>
      <c r="C10" s="111"/>
      <c r="D10" s="111"/>
      <c r="E10" s="111"/>
      <c r="F10" s="43">
        <v>98600</v>
      </c>
      <c r="G10" s="31"/>
    </row>
    <row r="11" spans="1:7" ht="12.75">
      <c r="A11" s="98"/>
      <c r="B11" s="111" t="s">
        <v>36</v>
      </c>
      <c r="C11" s="111"/>
      <c r="D11" s="111"/>
      <c r="E11" s="111"/>
      <c r="F11" s="42">
        <v>4100</v>
      </c>
      <c r="G11" s="31"/>
    </row>
    <row r="12" spans="1:7" ht="12.75">
      <c r="A12" s="98"/>
      <c r="B12" s="111" t="s">
        <v>37</v>
      </c>
      <c r="C12" s="111"/>
      <c r="D12" s="111"/>
      <c r="E12" s="111"/>
      <c r="F12" s="57">
        <f>F9-F10-F11</f>
        <v>48650</v>
      </c>
      <c r="G12" s="31"/>
    </row>
    <row r="13" spans="1:7" ht="12.75">
      <c r="A13" s="98"/>
      <c r="B13" s="111" t="s">
        <v>38</v>
      </c>
      <c r="C13" s="111"/>
      <c r="D13" s="111"/>
      <c r="E13" s="111"/>
      <c r="F13" s="42">
        <v>19598</v>
      </c>
      <c r="G13" s="31"/>
    </row>
    <row r="14" spans="1:7" ht="13.5" thickBot="1">
      <c r="A14" s="98"/>
      <c r="B14" s="111" t="s">
        <v>39</v>
      </c>
      <c r="C14" s="111"/>
      <c r="D14" s="111"/>
      <c r="E14" s="111"/>
      <c r="F14" s="47">
        <f>+F12-F13</f>
        <v>29052</v>
      </c>
      <c r="G14" s="31"/>
    </row>
    <row r="15" spans="1:7" ht="13.5" thickTop="1">
      <c r="A15" s="98"/>
      <c r="B15" s="11"/>
      <c r="C15" s="11"/>
      <c r="D15" s="11"/>
      <c r="E15" s="11"/>
      <c r="F15" s="11"/>
      <c r="G15" s="31"/>
    </row>
    <row r="16" spans="1:7" ht="12.75">
      <c r="A16" s="98"/>
      <c r="B16" s="11"/>
      <c r="C16" s="11"/>
      <c r="D16" s="11"/>
      <c r="E16" s="11"/>
      <c r="F16" s="11"/>
      <c r="G16" s="31"/>
    </row>
    <row r="17" spans="1:7" ht="12.75">
      <c r="A17" s="98"/>
      <c r="B17" s="103" t="s">
        <v>103</v>
      </c>
      <c r="C17" s="103"/>
      <c r="D17" s="103"/>
      <c r="E17" s="103"/>
      <c r="F17" s="103"/>
      <c r="G17" s="31"/>
    </row>
    <row r="18" spans="1:7" ht="12.75">
      <c r="A18" s="98"/>
      <c r="B18" s="103" t="s">
        <v>40</v>
      </c>
      <c r="C18" s="103"/>
      <c r="D18" s="103"/>
      <c r="E18" s="103"/>
      <c r="F18" s="103"/>
      <c r="G18" s="31"/>
    </row>
    <row r="19" spans="1:7" ht="12.75">
      <c r="A19" s="98"/>
      <c r="B19" s="119" t="s">
        <v>105</v>
      </c>
      <c r="C19" s="119"/>
      <c r="D19" s="119"/>
      <c r="E19" s="119"/>
      <c r="F19" s="119"/>
      <c r="G19" s="31"/>
    </row>
    <row r="20" spans="1:7" ht="12.75">
      <c r="A20" s="98"/>
      <c r="B20" s="14"/>
      <c r="C20" s="14"/>
      <c r="D20" s="14"/>
      <c r="E20" s="14"/>
      <c r="F20" s="14"/>
      <c r="G20" s="31"/>
    </row>
    <row r="21" spans="1:7" ht="12.75">
      <c r="A21" s="98"/>
      <c r="B21" s="112" t="s">
        <v>13</v>
      </c>
      <c r="C21" s="112"/>
      <c r="D21" s="112"/>
      <c r="E21" s="112"/>
      <c r="F21" s="34"/>
      <c r="G21" s="31"/>
    </row>
    <row r="22" spans="1:7" ht="12.75">
      <c r="A22" s="98"/>
      <c r="B22" s="111" t="s">
        <v>41</v>
      </c>
      <c r="C22" s="111"/>
      <c r="D22" s="111"/>
      <c r="E22" s="111"/>
      <c r="F22" s="46">
        <v>10000</v>
      </c>
      <c r="G22" s="31"/>
    </row>
    <row r="23" spans="1:7" ht="12.75">
      <c r="A23" s="98"/>
      <c r="B23" s="111" t="s">
        <v>42</v>
      </c>
      <c r="C23" s="111"/>
      <c r="D23" s="111"/>
      <c r="E23" s="111"/>
      <c r="F23" s="43">
        <v>8400</v>
      </c>
      <c r="G23" s="31"/>
    </row>
    <row r="24" spans="1:7" ht="12.75">
      <c r="A24" s="98"/>
      <c r="B24" s="111" t="s">
        <v>43</v>
      </c>
      <c r="C24" s="111"/>
      <c r="D24" s="111"/>
      <c r="E24" s="111"/>
      <c r="F24" s="43">
        <v>29200</v>
      </c>
      <c r="G24" s="31"/>
    </row>
    <row r="25" spans="1:7" ht="12.75">
      <c r="A25" s="98"/>
      <c r="B25" s="111" t="s">
        <v>44</v>
      </c>
      <c r="C25" s="111"/>
      <c r="D25" s="111"/>
      <c r="E25" s="111"/>
      <c r="F25" s="43">
        <v>4500</v>
      </c>
      <c r="G25" s="31"/>
    </row>
    <row r="26" spans="1:7" ht="12.75">
      <c r="A26" s="98"/>
      <c r="B26" s="111" t="s">
        <v>45</v>
      </c>
      <c r="C26" s="111"/>
      <c r="D26" s="111"/>
      <c r="E26" s="111"/>
      <c r="F26" s="43">
        <v>32150</v>
      </c>
      <c r="G26" s="31"/>
    </row>
    <row r="27" spans="1:7" ht="12.75">
      <c r="A27" s="98"/>
      <c r="B27" s="111" t="s">
        <v>46</v>
      </c>
      <c r="C27" s="111"/>
      <c r="D27" s="111"/>
      <c r="E27" s="111"/>
      <c r="F27" s="43">
        <v>2650</v>
      </c>
      <c r="G27" s="31"/>
    </row>
    <row r="28" spans="1:7" ht="12.75">
      <c r="A28" s="98"/>
      <c r="B28" s="111" t="s">
        <v>47</v>
      </c>
      <c r="C28" s="111"/>
      <c r="D28" s="111"/>
      <c r="E28" s="111"/>
      <c r="F28" s="42">
        <v>153300</v>
      </c>
      <c r="G28" s="31"/>
    </row>
    <row r="29" spans="1:7" ht="13.5" thickBot="1">
      <c r="A29" s="98"/>
      <c r="B29" s="111" t="s">
        <v>48</v>
      </c>
      <c r="C29" s="111"/>
      <c r="D29" s="111"/>
      <c r="E29" s="111"/>
      <c r="F29" s="47">
        <f>SUM(F22:F28)</f>
        <v>240200</v>
      </c>
      <c r="G29" s="31"/>
    </row>
    <row r="30" spans="1:7" ht="13.5" thickTop="1">
      <c r="A30" s="98"/>
      <c r="B30" s="111"/>
      <c r="C30" s="111"/>
      <c r="D30" s="111"/>
      <c r="E30" s="111"/>
      <c r="F30" s="57"/>
      <c r="G30" s="31"/>
    </row>
    <row r="31" spans="1:7" ht="12.75">
      <c r="A31" s="98"/>
      <c r="B31" s="112" t="s">
        <v>49</v>
      </c>
      <c r="C31" s="112"/>
      <c r="D31" s="112"/>
      <c r="E31" s="112"/>
      <c r="F31" s="58"/>
      <c r="G31" s="31"/>
    </row>
    <row r="32" spans="1:7" ht="12.75">
      <c r="A32" s="98"/>
      <c r="B32" s="111" t="s">
        <v>50</v>
      </c>
      <c r="C32" s="111"/>
      <c r="D32" s="111"/>
      <c r="E32" s="111"/>
      <c r="F32" s="46">
        <v>17500</v>
      </c>
      <c r="G32" s="31"/>
    </row>
    <row r="33" spans="1:7" ht="12.75">
      <c r="A33" s="98"/>
      <c r="B33" s="111" t="s">
        <v>51</v>
      </c>
      <c r="C33" s="111"/>
      <c r="D33" s="111"/>
      <c r="E33" s="111"/>
      <c r="F33" s="43">
        <v>3200</v>
      </c>
      <c r="G33" s="31"/>
    </row>
    <row r="34" spans="1:7" ht="12.75">
      <c r="A34" s="98"/>
      <c r="B34" s="111" t="s">
        <v>52</v>
      </c>
      <c r="C34" s="111"/>
      <c r="D34" s="111"/>
      <c r="E34" s="111"/>
      <c r="F34" s="44">
        <v>3300</v>
      </c>
      <c r="G34" s="31"/>
    </row>
    <row r="35" spans="1:7" ht="12.75">
      <c r="A35" s="98"/>
      <c r="B35" s="111" t="s">
        <v>53</v>
      </c>
      <c r="C35" s="111"/>
      <c r="D35" s="111"/>
      <c r="E35" s="111"/>
      <c r="F35" s="44"/>
      <c r="G35" s="31"/>
    </row>
    <row r="36" spans="1:7" ht="12.75">
      <c r="A36" s="98"/>
      <c r="B36" s="111" t="s">
        <v>54</v>
      </c>
      <c r="C36" s="111"/>
      <c r="D36" s="111"/>
      <c r="E36" s="111"/>
      <c r="F36" s="43">
        <v>63400</v>
      </c>
      <c r="G36" s="31"/>
    </row>
    <row r="37" spans="1:7" ht="12.75">
      <c r="A37" s="98"/>
      <c r="B37" s="111" t="s">
        <v>57</v>
      </c>
      <c r="C37" s="111"/>
      <c r="D37" s="111"/>
      <c r="E37" s="111"/>
      <c r="F37" s="43">
        <v>90000</v>
      </c>
      <c r="G37" s="31"/>
    </row>
    <row r="38" spans="1:7" ht="12.75">
      <c r="A38" s="98"/>
      <c r="B38" s="111" t="s">
        <v>55</v>
      </c>
      <c r="C38" s="111"/>
      <c r="D38" s="111"/>
      <c r="E38" s="111"/>
      <c r="F38" s="42">
        <v>62800</v>
      </c>
      <c r="G38" s="31"/>
    </row>
    <row r="39" spans="1:7" ht="13.5" thickBot="1">
      <c r="A39" s="98"/>
      <c r="B39" s="111" t="s">
        <v>56</v>
      </c>
      <c r="C39" s="111"/>
      <c r="D39" s="111"/>
      <c r="E39" s="111"/>
      <c r="F39" s="47">
        <f>SUM(F32:F38)</f>
        <v>240200</v>
      </c>
      <c r="G39" s="31"/>
    </row>
    <row r="40" spans="1:7" ht="13.5" thickTop="1">
      <c r="A40" s="98"/>
      <c r="B40" s="111"/>
      <c r="C40" s="111"/>
      <c r="D40" s="111"/>
      <c r="E40" s="111"/>
      <c r="F40" s="11"/>
      <c r="G40" s="31"/>
    </row>
    <row r="41" spans="1:7" ht="12.75">
      <c r="A41" s="98"/>
      <c r="B41" s="112" t="s">
        <v>106</v>
      </c>
      <c r="C41" s="112"/>
      <c r="D41" s="112"/>
      <c r="E41" s="112"/>
      <c r="F41" s="11"/>
      <c r="G41" s="31"/>
    </row>
    <row r="42" spans="1:7" ht="12.75">
      <c r="A42" s="98"/>
      <c r="B42" s="111" t="s">
        <v>76</v>
      </c>
      <c r="C42" s="111"/>
      <c r="D42" s="111"/>
      <c r="E42" s="45">
        <v>48900</v>
      </c>
      <c r="F42" s="11"/>
      <c r="G42" s="31"/>
    </row>
    <row r="43" spans="1:7" ht="12.75">
      <c r="A43" s="98"/>
      <c r="B43" s="111" t="s">
        <v>48</v>
      </c>
      <c r="C43" s="111"/>
      <c r="D43" s="111"/>
      <c r="E43" s="53">
        <v>189400</v>
      </c>
      <c r="F43" s="11"/>
      <c r="G43" s="31"/>
    </row>
    <row r="44" spans="1:7" ht="12.75">
      <c r="A44" s="98"/>
      <c r="B44" s="111" t="s">
        <v>57</v>
      </c>
      <c r="C44" s="111"/>
      <c r="D44" s="111"/>
      <c r="E44" s="53">
        <v>90000</v>
      </c>
      <c r="F44" s="11"/>
      <c r="G44" s="31"/>
    </row>
    <row r="45" spans="1:7" ht="12.75">
      <c r="A45" s="98"/>
      <c r="B45" s="111" t="s">
        <v>55</v>
      </c>
      <c r="C45" s="111"/>
      <c r="D45" s="111"/>
      <c r="E45" s="53">
        <v>22748</v>
      </c>
      <c r="F45" s="11"/>
      <c r="G45" s="31"/>
    </row>
    <row r="46" spans="1:7" ht="12.75">
      <c r="A46" s="98"/>
      <c r="B46" s="111"/>
      <c r="C46" s="111"/>
      <c r="D46" s="111"/>
      <c r="E46" s="19"/>
      <c r="F46" s="11"/>
      <c r="G46" s="31"/>
    </row>
    <row r="47" spans="1:7" ht="12.75">
      <c r="A47" s="98"/>
      <c r="B47" s="112" t="s">
        <v>71</v>
      </c>
      <c r="C47" s="112"/>
      <c r="D47" s="112"/>
      <c r="E47" s="11"/>
      <c r="F47" s="16"/>
      <c r="G47" s="31"/>
    </row>
    <row r="48" spans="1:7" ht="12.75">
      <c r="A48" s="98"/>
      <c r="B48" s="111" t="s">
        <v>77</v>
      </c>
      <c r="C48" s="111"/>
      <c r="D48" s="111"/>
      <c r="E48" s="59">
        <v>2.2</v>
      </c>
      <c r="F48" s="29"/>
      <c r="G48" s="31"/>
    </row>
    <row r="49" spans="1:7" ht="12.75">
      <c r="A49" s="98"/>
      <c r="B49" s="111" t="s">
        <v>78</v>
      </c>
      <c r="C49" s="111"/>
      <c r="D49" s="111"/>
      <c r="E49" s="59">
        <v>7.3</v>
      </c>
      <c r="F49" s="29"/>
      <c r="G49" s="31"/>
    </row>
    <row r="50" spans="1:7" ht="12.75">
      <c r="A50" s="98"/>
      <c r="B50" s="31"/>
      <c r="C50" s="31"/>
      <c r="D50" s="31"/>
      <c r="E50" s="31"/>
      <c r="F50" s="31"/>
      <c r="G50" s="31"/>
    </row>
  </sheetData>
  <sheetProtection password="C690" sheet="1" objects="1" scenarios="1" selectLockedCells="1" selectUnlockedCells="1"/>
  <mergeCells count="44">
    <mergeCell ref="A1:C1"/>
    <mergeCell ref="B46:D46"/>
    <mergeCell ref="B47:D47"/>
    <mergeCell ref="B48:D48"/>
    <mergeCell ref="B49:D49"/>
    <mergeCell ref="B40:E40"/>
    <mergeCell ref="B41:E41"/>
    <mergeCell ref="B42:D42"/>
    <mergeCell ref="B43:D43"/>
    <mergeCell ref="B44:D44"/>
    <mergeCell ref="B45:D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0:E10"/>
    <mergeCell ref="B11:E11"/>
    <mergeCell ref="B12:E12"/>
    <mergeCell ref="B13:E13"/>
    <mergeCell ref="B14:E14"/>
    <mergeCell ref="B21:E21"/>
    <mergeCell ref="B19:F19"/>
    <mergeCell ref="B18:F18"/>
    <mergeCell ref="B17:F17"/>
    <mergeCell ref="B9:E9"/>
    <mergeCell ref="B5:F5"/>
    <mergeCell ref="B4:F4"/>
    <mergeCell ref="B3:F3"/>
    <mergeCell ref="B7:E7"/>
    <mergeCell ref="B8:E8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2012-12-07T00:04:08Z</cp:lastPrinted>
  <dcterms:created xsi:type="dcterms:W3CDTF">2001-04-05T16:28:01Z</dcterms:created>
  <dcterms:modified xsi:type="dcterms:W3CDTF">2012-12-12T01:16:06Z</dcterms:modified>
  <cp:category/>
  <cp:version/>
  <cp:contentType/>
  <cp:contentStatus/>
</cp:coreProperties>
</file>