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056"/>
  </bookViews>
  <sheets>
    <sheet name="Table 12-1 to 12-7" sheetId="1" r:id="rId1"/>
    <sheet name="Table 12-2" sheetId="2" r:id="rId2"/>
    <sheet name="Table 12-3" sheetId="3" r:id="rId3"/>
  </sheets>
  <calcPr calcId="145621"/>
</workbook>
</file>

<file path=xl/calcChain.xml><?xml version="1.0" encoding="utf-8"?>
<calcChain xmlns="http://schemas.openxmlformats.org/spreadsheetml/2006/main">
  <c r="O10" i="1" l="1"/>
  <c r="T77" i="1"/>
  <c r="T76" i="1"/>
  <c r="T75" i="1"/>
  <c r="T74" i="1"/>
  <c r="T73" i="1"/>
  <c r="T72" i="1"/>
  <c r="T71" i="1"/>
  <c r="T28" i="1"/>
  <c r="T27" i="1"/>
  <c r="T26" i="1"/>
  <c r="T25" i="1"/>
  <c r="T24" i="1"/>
  <c r="T23" i="1"/>
  <c r="T22" i="1"/>
  <c r="T21" i="1"/>
  <c r="T20" i="1"/>
  <c r="T19" i="1"/>
  <c r="T18" i="1"/>
  <c r="O32" i="1" l="1"/>
  <c r="O37" i="1"/>
  <c r="O36" i="1"/>
  <c r="O35" i="1"/>
  <c r="O34" i="1"/>
  <c r="O33" i="1"/>
  <c r="O31" i="1"/>
  <c r="O30" i="1"/>
  <c r="K51" i="1" l="1"/>
  <c r="K45" i="1"/>
  <c r="K26" i="1"/>
  <c r="K30" i="1" s="1"/>
  <c r="K17" i="1"/>
  <c r="K10" i="1"/>
  <c r="G17" i="1"/>
  <c r="K18" i="1" l="1"/>
  <c r="O28" i="1" s="1"/>
  <c r="O27" i="1"/>
  <c r="O17" i="1"/>
  <c r="O24" i="1"/>
  <c r="O23" i="1"/>
  <c r="O19" i="1"/>
  <c r="O22" i="1"/>
  <c r="O26" i="1"/>
  <c r="O20" i="1"/>
  <c r="O65" i="1"/>
  <c r="O64" i="1"/>
  <c r="O63" i="1"/>
  <c r="K32" i="1"/>
  <c r="K53" i="1" s="1"/>
  <c r="K57" i="1" s="1"/>
  <c r="O15" i="1"/>
  <c r="O12" i="1"/>
  <c r="O14" i="1"/>
  <c r="C51" i="3"/>
  <c r="C45" i="3"/>
  <c r="C26" i="3"/>
  <c r="C30" i="3" s="1"/>
  <c r="C17" i="3"/>
  <c r="C10" i="3"/>
  <c r="O18" i="1" l="1"/>
  <c r="O13" i="1"/>
  <c r="O21" i="1"/>
  <c r="O6" i="1"/>
  <c r="C18" i="3"/>
  <c r="C32" i="3" s="1"/>
  <c r="C53" i="3" s="1"/>
  <c r="C57" i="3" s="1"/>
  <c r="C16" i="2"/>
  <c r="C51" i="1"/>
  <c r="O3" i="1" s="1"/>
  <c r="C39" i="1"/>
  <c r="C29" i="1"/>
  <c r="C20" i="1"/>
  <c r="C23" i="1" s="1"/>
  <c r="C14" i="1"/>
  <c r="C8" i="1"/>
  <c r="T53" i="1" l="1"/>
  <c r="T45" i="1"/>
  <c r="O9" i="1"/>
  <c r="T52" i="1"/>
  <c r="O8" i="1"/>
  <c r="T51" i="1"/>
  <c r="T50" i="1"/>
  <c r="T47" i="1"/>
  <c r="T49" i="1"/>
  <c r="T48" i="1"/>
  <c r="T54" i="1"/>
  <c r="T46" i="1"/>
  <c r="C41" i="1"/>
  <c r="C46" i="1" s="1"/>
  <c r="O59" i="1"/>
  <c r="O58" i="1"/>
  <c r="O56" i="1"/>
  <c r="O55" i="1"/>
  <c r="O53" i="1"/>
  <c r="O57" i="1"/>
  <c r="O54" i="1"/>
  <c r="O61" i="1"/>
  <c r="O60" i="1"/>
  <c r="C52" i="1"/>
  <c r="C30" i="1"/>
  <c r="T30" i="1" l="1"/>
  <c r="O51" i="1"/>
  <c r="O50" i="1"/>
  <c r="T63" i="1"/>
  <c r="T59" i="1"/>
  <c r="T58" i="1"/>
  <c r="T61" i="1"/>
  <c r="T60" i="1"/>
  <c r="T68" i="1"/>
  <c r="T67" i="1"/>
  <c r="T66" i="1"/>
  <c r="T65" i="1"/>
  <c r="T69" i="1"/>
  <c r="T57" i="1"/>
  <c r="T56" i="1"/>
  <c r="T64" i="1"/>
  <c r="T42" i="1"/>
  <c r="T36" i="1"/>
  <c r="T35" i="1"/>
  <c r="T39" i="1"/>
  <c r="T34" i="1"/>
  <c r="T32" i="1"/>
  <c r="T31" i="1"/>
  <c r="T41" i="1"/>
  <c r="T33" i="1"/>
  <c r="T40" i="1"/>
  <c r="T37" i="1"/>
  <c r="T38" i="1"/>
  <c r="T43" i="1"/>
  <c r="T15" i="1"/>
  <c r="T7" i="1"/>
  <c r="O46" i="1"/>
  <c r="T6" i="1"/>
  <c r="O45" i="1"/>
  <c r="T4" i="1"/>
  <c r="O44" i="1"/>
  <c r="T12" i="1"/>
  <c r="T3" i="1"/>
  <c r="O43" i="1"/>
  <c r="O41" i="1"/>
  <c r="O48" i="1"/>
  <c r="T16" i="1"/>
  <c r="O39" i="1"/>
  <c r="T14" i="1"/>
  <c r="T9" i="1"/>
  <c r="O49" i="1"/>
  <c r="O67" i="1"/>
  <c r="T8" i="1"/>
  <c r="T13" i="1"/>
  <c r="O69" i="1"/>
  <c r="O42" i="1"/>
  <c r="O68" i="1"/>
  <c r="T10" i="1"/>
  <c r="O40" i="1"/>
  <c r="O47" i="1"/>
  <c r="T11" i="1"/>
  <c r="O5" i="1"/>
  <c r="O7" i="1"/>
  <c r="O4" i="1"/>
</calcChain>
</file>

<file path=xl/sharedStrings.xml><?xml version="1.0" encoding="utf-8"?>
<sst xmlns="http://schemas.openxmlformats.org/spreadsheetml/2006/main" count="303" uniqueCount="236">
  <si>
    <t>Total assets</t>
  </si>
  <si>
    <t>Cash and due from depository institutions</t>
  </si>
  <si>
    <t>Securities</t>
  </si>
  <si>
    <t>Net loans &amp; leases</t>
  </si>
  <si>
    <t>Trading account assets</t>
  </si>
  <si>
    <t>Other real estate owned</t>
  </si>
  <si>
    <t>All other assets</t>
  </si>
  <si>
    <t>Total liabilities and capital</t>
  </si>
  <si>
    <t>Total liabilities</t>
  </si>
  <si>
    <t>Total deposits</t>
  </si>
  <si>
    <t>Federal funds purchased &amp; repurchase agreements</t>
  </si>
  <si>
    <t>Other borrowed funds</t>
  </si>
  <si>
    <t>Subordinated debt</t>
  </si>
  <si>
    <t>All other liabilities</t>
  </si>
  <si>
    <t>Total equity capital</t>
  </si>
  <si>
    <t>Perpetual preferred stock</t>
  </si>
  <si>
    <t>Common stock</t>
  </si>
  <si>
    <t>Cash items in process of collection</t>
  </si>
  <si>
    <t>Vault cash</t>
  </si>
  <si>
    <t>Deposits at Federal Reserve</t>
  </si>
  <si>
    <t>Deposits at other financial institutions</t>
  </si>
  <si>
    <t>Federal funds sold &amp; RPs</t>
  </si>
  <si>
    <t>U.S. Government securities</t>
  </si>
  <si>
    <t>Securities issued by states &amp; political subdivisions</t>
  </si>
  <si>
    <t>Mortgage-backed securities</t>
  </si>
  <si>
    <t>Other debt and equity securities</t>
  </si>
  <si>
    <t>Less: Unearned income</t>
  </si>
  <si>
    <t>Commercial and industrial loans</t>
  </si>
  <si>
    <t>Loans secured by real estate</t>
  </si>
  <si>
    <t>Consumer loans</t>
  </si>
  <si>
    <t>Other Loans</t>
  </si>
  <si>
    <t>Leases</t>
  </si>
  <si>
    <t>Gross loans and leases</t>
  </si>
  <si>
    <t>Reserve for loan and lease losses</t>
  </si>
  <si>
    <t>Premises and fixed assets</t>
  </si>
  <si>
    <t>Intangible assets</t>
  </si>
  <si>
    <t>Other assets</t>
  </si>
  <si>
    <t>Assets</t>
  </si>
  <si>
    <t>Liabilities and Equity Capital</t>
  </si>
  <si>
    <t>Demand deposits</t>
  </si>
  <si>
    <t>Now accounts</t>
  </si>
  <si>
    <t>MMDAs</t>
  </si>
  <si>
    <t>Other savings deposits</t>
  </si>
  <si>
    <t>Deposits in foreign offices</t>
  </si>
  <si>
    <t>Retail CDs</t>
  </si>
  <si>
    <t>Core deposits</t>
  </si>
  <si>
    <t>Wholesale CDs</t>
  </si>
  <si>
    <t>Surplus and paid-in capital</t>
  </si>
  <si>
    <t>Retained earnings</t>
  </si>
  <si>
    <t>Commitments and Contingencies</t>
  </si>
  <si>
    <t>Balance Sheet</t>
  </si>
  <si>
    <t>Off-Balance-Sheet Activities</t>
  </si>
  <si>
    <t>Loan commitments</t>
  </si>
  <si>
    <t>Commercial letters of credit</t>
  </si>
  <si>
    <t>Standby letters of credit</t>
  </si>
  <si>
    <t>Loans sold</t>
  </si>
  <si>
    <t>Notional Amounts for Derivatives</t>
  </si>
  <si>
    <t>Forwards and futures</t>
  </si>
  <si>
    <t>Options</t>
  </si>
  <si>
    <t>Interest rate swaps</t>
  </si>
  <si>
    <t>Credit derivatives</t>
  </si>
  <si>
    <t>Total</t>
  </si>
  <si>
    <t>Income Statement</t>
  </si>
  <si>
    <t>Interest Income</t>
  </si>
  <si>
    <t>Income on C&amp;I loans</t>
  </si>
  <si>
    <t>Income on real estate loans</t>
  </si>
  <si>
    <t>Income on consumer loans</t>
  </si>
  <si>
    <t>Income on leases</t>
  </si>
  <si>
    <t>Interest and fees on loans and leases</t>
  </si>
  <si>
    <t>Interest on deposits at other institutions</t>
  </si>
  <si>
    <t>Interest on U.S. Treasury and agency securities</t>
  </si>
  <si>
    <t>Interest on debt and equity securities</t>
  </si>
  <si>
    <t>Interest on securities issued by states and political subdivisions</t>
  </si>
  <si>
    <t>Total interest income</t>
  </si>
  <si>
    <t>Interest Expense</t>
  </si>
  <si>
    <t>Interest on NOW accounts</t>
  </si>
  <si>
    <t>Interest on MMDA accounts and other savings</t>
  </si>
  <si>
    <t>Interest on foreign debt</t>
  </si>
  <si>
    <t>Interest on retail CDs</t>
  </si>
  <si>
    <t>Interest on wholesale CDs</t>
  </si>
  <si>
    <t>Interest on deposit accounts</t>
  </si>
  <si>
    <t>Interest on fed funds and RPs</t>
  </si>
  <si>
    <t>Interest on borrowed funds</t>
  </si>
  <si>
    <t>Interest on subordinated notes and debentures</t>
  </si>
  <si>
    <t>Total interest expense</t>
  </si>
  <si>
    <t>Net interest income</t>
  </si>
  <si>
    <t>Provision for loan losses</t>
  </si>
  <si>
    <t>Noninterest Income</t>
  </si>
  <si>
    <t>Income from fiduciary activities</t>
  </si>
  <si>
    <t>Service charges on deposte accounts</t>
  </si>
  <si>
    <t>Trading revenue</t>
  </si>
  <si>
    <t>Fees from investment banking and security brokerage</t>
  </si>
  <si>
    <t xml:space="preserve">Fees from insurance </t>
  </si>
  <si>
    <t>Net servicing fees</t>
  </si>
  <si>
    <t>Net gain (loss from sale of loans and investment securities</t>
  </si>
  <si>
    <t>Other noninterest income</t>
  </si>
  <si>
    <t>Total noninterest income</t>
  </si>
  <si>
    <t>Noninterest Exense</t>
  </si>
  <si>
    <t>Salaries and employee benefits</t>
  </si>
  <si>
    <t>Expenses of premises and fixed asssets</t>
  </si>
  <si>
    <t>Other noninterest expense</t>
  </si>
  <si>
    <t>Income before taxes and extraordinary items</t>
  </si>
  <si>
    <t>Applicable income taxes</t>
  </si>
  <si>
    <t>Extraordinary items</t>
  </si>
  <si>
    <t>Net Income</t>
  </si>
  <si>
    <t>Income on other loans</t>
  </si>
  <si>
    <t>Interest on mortgage-backed securities</t>
  </si>
  <si>
    <t>Interest income on investment securities</t>
  </si>
  <si>
    <t xml:space="preserve"> </t>
  </si>
  <si>
    <t>Total noninterest expense</t>
  </si>
  <si>
    <t>ROA</t>
  </si>
  <si>
    <t>ROE</t>
  </si>
  <si>
    <t>Profit margin</t>
  </si>
  <si>
    <t>Equity multiplier</t>
  </si>
  <si>
    <t>Asset utilization</t>
  </si>
  <si>
    <t>Interest expense ratio</t>
  </si>
  <si>
    <t>Provision for loan loss ratio</t>
  </si>
  <si>
    <t>Noninterest expense ratio</t>
  </si>
  <si>
    <t>Tax ratio</t>
  </si>
  <si>
    <t>Net interest margin</t>
  </si>
  <si>
    <t>Spread</t>
  </si>
  <si>
    <t>Overhead efficiency</t>
  </si>
  <si>
    <t>NOW to TOI</t>
  </si>
  <si>
    <t>MMDA and other savings to TOI</t>
  </si>
  <si>
    <t>Foreign deposits to TOI</t>
  </si>
  <si>
    <t>Retail CDs to TOI</t>
  </si>
  <si>
    <t>Wholesale CDs to TOI</t>
  </si>
  <si>
    <t>Fed funds and RPs to TOI</t>
  </si>
  <si>
    <t>Other borrowed funds to TOI</t>
  </si>
  <si>
    <t>Salaries and employee benefits to TOI</t>
  </si>
  <si>
    <t>Expenses of premises and fixed asssets tp TOI</t>
  </si>
  <si>
    <t>Other noninterest expenses to TOI</t>
  </si>
  <si>
    <t>Ratio number</t>
  </si>
  <si>
    <t>MMDA and other savings yield</t>
  </si>
  <si>
    <t>NOW accounts yield</t>
  </si>
  <si>
    <t>Foreign deposits yield</t>
  </si>
  <si>
    <t>Retail CDs yield</t>
  </si>
  <si>
    <t>Wholesale CDs yield</t>
  </si>
  <si>
    <t>Fed funds and RPs yield</t>
  </si>
  <si>
    <t>Other borrowed funds yield</t>
  </si>
  <si>
    <t>Subordinated notes and debentures yield</t>
  </si>
  <si>
    <t>Subordinated notes and debentures to TOI</t>
  </si>
  <si>
    <t>NOW accounts to TA</t>
  </si>
  <si>
    <t>Demand deposits to TA</t>
  </si>
  <si>
    <t>MMDAs to TA</t>
  </si>
  <si>
    <t>Foreign deposits to TA</t>
  </si>
  <si>
    <t>Retail CDs to TA</t>
  </si>
  <si>
    <t>Core deposits to TA</t>
  </si>
  <si>
    <t>Wholesale CDs to TA</t>
  </si>
  <si>
    <t>Fed funds and RPs to TA</t>
  </si>
  <si>
    <t>Other borrowed funds to TA</t>
  </si>
  <si>
    <t>Subordinated notes and debentures to TA</t>
  </si>
  <si>
    <t>Purchased funds to TA</t>
  </si>
  <si>
    <t>Other liabilities to TA</t>
  </si>
  <si>
    <t>Other saving deposits to TA</t>
  </si>
  <si>
    <t>NOW accounts to IBLs</t>
  </si>
  <si>
    <t>MMDAs to IBLs</t>
  </si>
  <si>
    <t>Other savings accounts to IBLs</t>
  </si>
  <si>
    <t>Retail CDs to IBLs</t>
  </si>
  <si>
    <t>Wholesale CDs to IBLs</t>
  </si>
  <si>
    <t>Fed funds and RPs to IBLs</t>
  </si>
  <si>
    <t>Other borrowed funds to IBLs</t>
  </si>
  <si>
    <t>Subordinated notes and debentures to IBLs</t>
  </si>
  <si>
    <t>Foreign deposits to IBLs</t>
  </si>
  <si>
    <t>Salaries and employee benefits to noninterest income</t>
  </si>
  <si>
    <t>Expenses of premises and equipment to noninterest income</t>
  </si>
  <si>
    <t>Other noninterest expense to noninterest income</t>
  </si>
  <si>
    <t>Salaries and employee benefits to TA</t>
  </si>
  <si>
    <t>Expenses of premises and equipment to TA</t>
  </si>
  <si>
    <t>Other noninterest expense to TA</t>
  </si>
  <si>
    <t>Interest income ratio</t>
  </si>
  <si>
    <t>Noninterest income ratio</t>
  </si>
  <si>
    <t>Income on C&amp;I loans to TA</t>
  </si>
  <si>
    <t>Income on real estate loans to TA</t>
  </si>
  <si>
    <t>Income on consumer loans to TA</t>
  </si>
  <si>
    <t>Income on other loans to TA</t>
  </si>
  <si>
    <t>Income on leases to TA</t>
  </si>
  <si>
    <t>Income on deposits at other institutions to TA</t>
  </si>
  <si>
    <t>Income on fed funds and RPs to TA</t>
  </si>
  <si>
    <t>Income on U.S. Treasuries and agency securities to TA</t>
  </si>
  <si>
    <t>Income on securities issued by states and political subdivisions to TA</t>
  </si>
  <si>
    <t>Income on mortgage-backed securities to TA</t>
  </si>
  <si>
    <t>Income onother debt and equity securities to TA</t>
  </si>
  <si>
    <t>C&amp;I loans yield</t>
  </si>
  <si>
    <t>Real estate loans yield</t>
  </si>
  <si>
    <t>Consumer loans yield</t>
  </si>
  <si>
    <t>Other loans yield</t>
  </si>
  <si>
    <t>Leases yield</t>
  </si>
  <si>
    <t>Deposits at other institutions yield</t>
  </si>
  <si>
    <t>U.S. Treasury and agencies yield</t>
  </si>
  <si>
    <t>Securities issued by states and political subdivisions yield</t>
  </si>
  <si>
    <t>Mortgage-backed securities yield</t>
  </si>
  <si>
    <t>Other debt and equity securities yield</t>
  </si>
  <si>
    <t>Cash and balances due from to TA</t>
  </si>
  <si>
    <t>C&amp;I loans to TA</t>
  </si>
  <si>
    <t>Real estate loans to TA</t>
  </si>
  <si>
    <t>Consumer loans to TA</t>
  </si>
  <si>
    <t>Other loans to TA</t>
  </si>
  <si>
    <t>Leases to TA</t>
  </si>
  <si>
    <t>Net loans and leases to TA</t>
  </si>
  <si>
    <t>U.S. Treasury and agencies to TA</t>
  </si>
  <si>
    <t>Securities issued by states and political subdivisions to TA</t>
  </si>
  <si>
    <t>Mortgage-backed securities to TA</t>
  </si>
  <si>
    <t>Other debt and equity securities to TA</t>
  </si>
  <si>
    <t>Total investment securities to TA</t>
  </si>
  <si>
    <t>Other assets to TA</t>
  </si>
  <si>
    <t>C&amp;I loans to Earning Assets</t>
  </si>
  <si>
    <t>Real estate loans to Earning Assets</t>
  </si>
  <si>
    <t>Consumer loans to Earning Assets</t>
  </si>
  <si>
    <t>Other loans to Earning Assets</t>
  </si>
  <si>
    <t>Leases to Earning Assets</t>
  </si>
  <si>
    <t>Fed funds and RPs to Earning Assets</t>
  </si>
  <si>
    <t>U.S. Treasury and agencies to Earning Assets</t>
  </si>
  <si>
    <t>Securities issued by states and political subdivisions to Earning Assets</t>
  </si>
  <si>
    <t>Mortgage-backed securities to Earning Assets</t>
  </si>
  <si>
    <t>Other debt and equity securities to Earning Assets</t>
  </si>
  <si>
    <t>Loan commitments to TA</t>
  </si>
  <si>
    <t>Commercial letters of credit to TA</t>
  </si>
  <si>
    <t>Standby letters of credit to TA</t>
  </si>
  <si>
    <t>Loans sold to TA</t>
  </si>
  <si>
    <t>Derviative securities to TA</t>
  </si>
  <si>
    <t>Total OBS to TA</t>
  </si>
  <si>
    <t>Fiduciary activities to TA</t>
  </si>
  <si>
    <t>Service charges to TA</t>
  </si>
  <si>
    <t>Trading revenue to TA</t>
  </si>
  <si>
    <t>Fees from nonbanking services to TA</t>
  </si>
  <si>
    <t>Net servicing fees to TA</t>
  </si>
  <si>
    <t>Net gain (loss) from sale of investment securities to TA</t>
  </si>
  <si>
    <t>Other noninterest income to TA</t>
  </si>
  <si>
    <t>Fiduciary activities to noninterest income</t>
  </si>
  <si>
    <t>Service charges to noninterest income</t>
  </si>
  <si>
    <t>Trading revenue to noninterest income</t>
  </si>
  <si>
    <t>Fees from nonbanking services to noninterest income</t>
  </si>
  <si>
    <t>Net servicing fees to noninterest income</t>
  </si>
  <si>
    <t>Net gain (loss) from sale of investment securities to noninterest income</t>
  </si>
  <si>
    <t>Other noninterest income to noninterest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</si>
</sst>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/>
    <xf numFmtId="0" fontId="2" fillId="0" borderId="0" xfId="0" applyFont="1" applyFill="1" applyAlignment="1">
      <alignment vertical="top" wrapText="1"/>
    </xf>
    <xf numFmtId="0" fontId="9" fillId="0" borderId="0" xfId="0" applyFont="1" applyFill="1"/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Alignment="1"/>
    <xf numFmtId="0" fontId="6" fillId="0" borderId="0" xfId="1" applyFont="1" applyFill="1" applyAlignment="1">
      <alignment horizontal="right" wrapText="1"/>
    </xf>
    <xf numFmtId="0" fontId="10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8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4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right" wrapText="1"/>
    </xf>
    <xf numFmtId="165" fontId="2" fillId="0" borderId="0" xfId="0" applyNumberFormat="1" applyFont="1"/>
    <xf numFmtId="165" fontId="0" fillId="0" borderId="0" xfId="0" applyNumberFormat="1" applyFill="1"/>
    <xf numFmtId="165" fontId="1" fillId="0" borderId="0" xfId="0" applyNumberFormat="1" applyFont="1"/>
    <xf numFmtId="165" fontId="1" fillId="2" borderId="0" xfId="0" applyNumberFormat="1" applyFont="1" applyFill="1"/>
    <xf numFmtId="10" fontId="0" fillId="0" borderId="0" xfId="2" applyNumberFormat="1" applyFont="1"/>
    <xf numFmtId="2" fontId="0" fillId="0" borderId="0" xfId="0" applyNumberFormat="1"/>
    <xf numFmtId="0" fontId="8" fillId="0" borderId="0" xfId="0" applyFont="1" applyAlignment="1"/>
    <xf numFmtId="10" fontId="8" fillId="0" borderId="0" xfId="2" applyNumberFormat="1" applyFont="1"/>
    <xf numFmtId="10" fontId="0" fillId="0" borderId="0" xfId="2" applyNumberFormat="1" applyFont="1" applyAlignment="1"/>
    <xf numFmtId="0" fontId="12" fillId="0" borderId="0" xfId="0" applyFont="1"/>
    <xf numFmtId="165" fontId="12" fillId="0" borderId="0" xfId="0" applyNumberFormat="1" applyFont="1"/>
    <xf numFmtId="10" fontId="0" fillId="0" borderId="0" xfId="2" applyNumberFormat="1" applyFont="1" applyAlignment="1">
      <alignment vertical="top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2" name="Picture 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764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3" name="Picture 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7736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99060</xdr:colOff>
      <xdr:row>13</xdr:row>
      <xdr:rowOff>7620</xdr:rowOff>
    </xdr:to>
    <xdr:pic>
      <xdr:nvPicPr>
        <xdr:cNvPr id="4" name="Picture 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2766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99060</xdr:colOff>
      <xdr:row>8</xdr:row>
      <xdr:rowOff>7620</xdr:rowOff>
    </xdr:to>
    <xdr:pic>
      <xdr:nvPicPr>
        <xdr:cNvPr id="5" name="Picture 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594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99060</xdr:colOff>
      <xdr:row>22</xdr:row>
      <xdr:rowOff>7620</xdr:rowOff>
    </xdr:to>
    <xdr:pic>
      <xdr:nvPicPr>
        <xdr:cNvPr id="6" name="Picture 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006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7620</xdr:rowOff>
    </xdr:to>
    <xdr:pic>
      <xdr:nvPicPr>
        <xdr:cNvPr id="7" name="Picture 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663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99060</xdr:colOff>
      <xdr:row>23</xdr:row>
      <xdr:rowOff>7620</xdr:rowOff>
    </xdr:to>
    <xdr:pic>
      <xdr:nvPicPr>
        <xdr:cNvPr id="8" name="Picture 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016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99060</xdr:colOff>
      <xdr:row>24</xdr:row>
      <xdr:rowOff>7620</xdr:rowOff>
    </xdr:to>
    <xdr:pic>
      <xdr:nvPicPr>
        <xdr:cNvPr id="9" name="Picture 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0045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99060</xdr:colOff>
      <xdr:row>25</xdr:row>
      <xdr:rowOff>7620</xdr:rowOff>
    </xdr:to>
    <xdr:pic>
      <xdr:nvPicPr>
        <xdr:cNvPr id="10" name="Picture 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7512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99060</xdr:colOff>
      <xdr:row>26</xdr:row>
      <xdr:rowOff>7620</xdr:rowOff>
    </xdr:to>
    <xdr:pic>
      <xdr:nvPicPr>
        <xdr:cNvPr id="11" name="Picture 1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4066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99060</xdr:colOff>
      <xdr:row>27</xdr:row>
      <xdr:rowOff>7620</xdr:rowOff>
    </xdr:to>
    <xdr:pic>
      <xdr:nvPicPr>
        <xdr:cNvPr id="12" name="Picture 1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1381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99060</xdr:colOff>
      <xdr:row>45</xdr:row>
      <xdr:rowOff>7620</xdr:rowOff>
    </xdr:to>
    <xdr:pic>
      <xdr:nvPicPr>
        <xdr:cNvPr id="13" name="Picture 1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40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7620</xdr:rowOff>
    </xdr:to>
    <xdr:pic>
      <xdr:nvPicPr>
        <xdr:cNvPr id="14" name="Picture 1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4792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5" name="Picture 1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84504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6" name="Picture 1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34796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381000</xdr:colOff>
      <xdr:row>41</xdr:row>
      <xdr:rowOff>7620</xdr:rowOff>
    </xdr:to>
    <xdr:pic>
      <xdr:nvPicPr>
        <xdr:cNvPr id="17" name="Picture 1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0185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7620</xdr:rowOff>
    </xdr:to>
    <xdr:pic>
      <xdr:nvPicPr>
        <xdr:cNvPr id="18" name="Picture 1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3538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19" name="Picture 1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6949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20" name="Picture 1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0302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7620</xdr:rowOff>
    </xdr:to>
    <xdr:pic>
      <xdr:nvPicPr>
        <xdr:cNvPr id="21" name="Picture 2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5331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7620</xdr:rowOff>
    </xdr:to>
    <xdr:pic>
      <xdr:nvPicPr>
        <xdr:cNvPr id="22" name="Picture 2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8684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99060</xdr:colOff>
      <xdr:row>46</xdr:row>
      <xdr:rowOff>7620</xdr:rowOff>
    </xdr:to>
    <xdr:pic>
      <xdr:nvPicPr>
        <xdr:cNvPr id="23" name="Picture 2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2036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7620</xdr:rowOff>
    </xdr:to>
    <xdr:pic>
      <xdr:nvPicPr>
        <xdr:cNvPr id="24" name="Picture 2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7066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381000</xdr:colOff>
      <xdr:row>46</xdr:row>
      <xdr:rowOff>7620</xdr:rowOff>
    </xdr:to>
    <xdr:pic>
      <xdr:nvPicPr>
        <xdr:cNvPr id="25" name="Picture 2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4381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381000</xdr:colOff>
      <xdr:row>47</xdr:row>
      <xdr:rowOff>7620</xdr:rowOff>
    </xdr:to>
    <xdr:pic>
      <xdr:nvPicPr>
        <xdr:cNvPr id="26" name="Picture 2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94104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381000</xdr:colOff>
      <xdr:row>48</xdr:row>
      <xdr:rowOff>7620</xdr:rowOff>
    </xdr:to>
    <xdr:pic>
      <xdr:nvPicPr>
        <xdr:cNvPr id="27" name="Picture 2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2763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381000</xdr:colOff>
      <xdr:row>49</xdr:row>
      <xdr:rowOff>7620</xdr:rowOff>
    </xdr:to>
    <xdr:pic>
      <xdr:nvPicPr>
        <xdr:cNvPr id="28" name="Picture 2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4592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7620</xdr:rowOff>
    </xdr:to>
    <xdr:pic>
      <xdr:nvPicPr>
        <xdr:cNvPr id="29" name="Picture 2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7944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99060</xdr:colOff>
      <xdr:row>6</xdr:row>
      <xdr:rowOff>7620</xdr:rowOff>
    </xdr:to>
    <xdr:pic>
      <xdr:nvPicPr>
        <xdr:cNvPr id="40" name="Picture 3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2954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1" name="Picture 4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4782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3</xdr:row>
      <xdr:rowOff>7620</xdr:rowOff>
    </xdr:to>
    <xdr:pic>
      <xdr:nvPicPr>
        <xdr:cNvPr id="42" name="Picture 4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6611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99060</xdr:colOff>
      <xdr:row>5</xdr:row>
      <xdr:rowOff>7620</xdr:rowOff>
    </xdr:to>
    <xdr:pic>
      <xdr:nvPicPr>
        <xdr:cNvPr id="43" name="Picture 4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440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4" name="Picture 4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1793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5" name="Picture 4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3622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6" name="Picture 4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5450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99060</xdr:colOff>
      <xdr:row>4</xdr:row>
      <xdr:rowOff>7620</xdr:rowOff>
    </xdr:to>
    <xdr:pic>
      <xdr:nvPicPr>
        <xdr:cNvPr id="47" name="Picture 4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279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8" name="Picture 4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108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9" name="Picture 4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1394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61" name="Picture 6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6690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62" name="Picture 6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01930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7620</xdr:rowOff>
    </xdr:to>
    <xdr:pic>
      <xdr:nvPicPr>
        <xdr:cNvPr id="63" name="Picture 6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1717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7620</xdr:rowOff>
    </xdr:to>
    <xdr:pic>
      <xdr:nvPicPr>
        <xdr:cNvPr id="64" name="Picture 6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3241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5" name="Picture 6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765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381000</xdr:colOff>
      <xdr:row>11</xdr:row>
      <xdr:rowOff>7620</xdr:rowOff>
    </xdr:to>
    <xdr:pic>
      <xdr:nvPicPr>
        <xdr:cNvPr id="66" name="Picture 6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6289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7" name="Picture 6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813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8" name="Picture 6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337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9" name="Picture 6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861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70" name="Picture 6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2385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71" name="Picture 7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44424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571500</xdr:colOff>
      <xdr:row>15</xdr:row>
      <xdr:rowOff>7620</xdr:rowOff>
    </xdr:to>
    <xdr:pic>
      <xdr:nvPicPr>
        <xdr:cNvPr id="72" name="Picture 7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24790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73" name="Picture 7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307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74" name="Picture 7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61366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5" name="Picture 7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9654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6" name="Picture 7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7942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77" name="Picture 7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3147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8" name="Picture 7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4975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9" name="Picture 7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68046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0" name="Picture 7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8633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1" name="Picture 8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0462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2" name="Picture 8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2291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83" name="Picture 8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4119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571500</xdr:colOff>
      <xdr:row>16</xdr:row>
      <xdr:rowOff>7620</xdr:rowOff>
    </xdr:to>
    <xdr:pic>
      <xdr:nvPicPr>
        <xdr:cNvPr id="84" name="Picture 8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59486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571500</xdr:colOff>
      <xdr:row>14</xdr:row>
      <xdr:rowOff>7620</xdr:rowOff>
    </xdr:to>
    <xdr:pic>
      <xdr:nvPicPr>
        <xdr:cNvPr id="85" name="Picture 8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77774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571500</xdr:colOff>
      <xdr:row>55</xdr:row>
      <xdr:rowOff>7620</xdr:rowOff>
    </xdr:to>
    <xdr:pic>
      <xdr:nvPicPr>
        <xdr:cNvPr id="86" name="Picture 8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90220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87" name="Picture 8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935736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88" name="Picture 8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00279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89" name="Picture 8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06984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0" name="Picture 8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12014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1" name="Picture 9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15366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2" name="Picture 9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22072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3" name="Picture 9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25425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94" name="Picture 9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32130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5" name="Picture 9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40512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3</xdr:col>
      <xdr:colOff>76200</xdr:colOff>
      <xdr:row>57</xdr:row>
      <xdr:rowOff>7620</xdr:rowOff>
    </xdr:to>
    <xdr:pic>
      <xdr:nvPicPr>
        <xdr:cNvPr id="96" name="Picture 9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522476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76200</xdr:colOff>
      <xdr:row>58</xdr:row>
      <xdr:rowOff>7620</xdr:rowOff>
    </xdr:to>
    <xdr:pic>
      <xdr:nvPicPr>
        <xdr:cNvPr id="97" name="Picture 9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63982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I37" workbookViewId="0">
      <selection activeCell="V56" sqref="V56"/>
    </sheetView>
  </sheetViews>
  <sheetFormatPr defaultRowHeight="14.4" x14ac:dyDescent="0.3"/>
  <cols>
    <col min="1" max="1" width="7" customWidth="1"/>
    <col min="2" max="2" width="44.109375" customWidth="1"/>
    <col min="3" max="3" width="11.44140625" style="24" customWidth="1"/>
    <col min="4" max="4" width="20.33203125" customWidth="1"/>
    <col min="6" max="6" width="35.33203125" customWidth="1"/>
    <col min="7" max="7" width="12.5546875" customWidth="1"/>
    <col min="9" max="9" width="15" customWidth="1"/>
    <col min="10" max="10" width="54.33203125" customWidth="1"/>
    <col min="11" max="11" width="11.88671875" customWidth="1"/>
    <col min="14" max="14" width="22.109375" customWidth="1"/>
    <col min="19" max="19" width="20" customWidth="1"/>
  </cols>
  <sheetData>
    <row r="1" spans="1:20" x14ac:dyDescent="0.3">
      <c r="K1" s="24"/>
    </row>
    <row r="2" spans="1:20" ht="15" customHeight="1" x14ac:dyDescent="0.3">
      <c r="A2" s="22"/>
      <c r="B2" s="20" t="s">
        <v>50</v>
      </c>
      <c r="G2" s="23"/>
      <c r="J2" s="6" t="s">
        <v>62</v>
      </c>
      <c r="K2" s="24"/>
      <c r="M2" t="s">
        <v>132</v>
      </c>
    </row>
    <row r="3" spans="1:20" ht="15" customHeight="1" x14ac:dyDescent="0.3">
      <c r="A3" s="21"/>
      <c r="B3" s="21" t="s">
        <v>37</v>
      </c>
      <c r="C3" s="25"/>
      <c r="D3" s="9"/>
      <c r="F3" s="19" t="s">
        <v>51</v>
      </c>
      <c r="G3" s="23"/>
      <c r="K3" s="24"/>
      <c r="M3">
        <v>1</v>
      </c>
      <c r="N3" t="s">
        <v>111</v>
      </c>
      <c r="O3" s="33">
        <f>K57/C51</f>
        <v>0.20986601327461074</v>
      </c>
      <c r="R3">
        <v>60</v>
      </c>
      <c r="S3" t="s">
        <v>170</v>
      </c>
      <c r="T3" s="33">
        <f>K18/C30</f>
        <v>4.0052917016709169E-2</v>
      </c>
    </row>
    <row r="4" spans="1:20" ht="15" customHeight="1" x14ac:dyDescent="0.3">
      <c r="A4" s="4">
        <v>1</v>
      </c>
      <c r="B4" s="7" t="s">
        <v>18</v>
      </c>
      <c r="C4" s="26">
        <v>15.372999999999999</v>
      </c>
      <c r="D4" s="3"/>
      <c r="F4" s="19"/>
      <c r="G4" s="23"/>
      <c r="J4" s="6" t="s">
        <v>63</v>
      </c>
      <c r="K4" s="24"/>
      <c r="M4">
        <v>2</v>
      </c>
      <c r="N4" t="s">
        <v>110</v>
      </c>
      <c r="O4" s="33">
        <f>K57/C30</f>
        <v>2.2109484662552015E-2</v>
      </c>
      <c r="R4">
        <v>61</v>
      </c>
      <c r="S4" t="s">
        <v>171</v>
      </c>
      <c r="T4" s="33">
        <f>K45/C30</f>
        <v>1.1060460442287529E-2</v>
      </c>
    </row>
    <row r="5" spans="1:20" ht="15" customHeight="1" x14ac:dyDescent="0.3">
      <c r="A5" s="4">
        <v>2</v>
      </c>
      <c r="B5" s="7" t="s">
        <v>19</v>
      </c>
      <c r="C5" s="26">
        <v>93.975999999999999</v>
      </c>
      <c r="D5" s="3"/>
      <c r="F5" s="6" t="s">
        <v>49</v>
      </c>
      <c r="G5" s="23"/>
      <c r="I5">
        <v>1</v>
      </c>
      <c r="J5" t="s">
        <v>64</v>
      </c>
      <c r="K5" s="24">
        <v>18.440000000000001</v>
      </c>
      <c r="M5">
        <v>3</v>
      </c>
      <c r="N5" t="s">
        <v>113</v>
      </c>
      <c r="O5" s="34">
        <f>C30/C51</f>
        <v>9.4921259576018855</v>
      </c>
    </row>
    <row r="6" spans="1:20" ht="15" customHeight="1" x14ac:dyDescent="0.3">
      <c r="A6" s="4">
        <v>3</v>
      </c>
      <c r="B6" s="7" t="s">
        <v>20</v>
      </c>
      <c r="C6" s="26">
        <v>6.7060000000000004</v>
      </c>
      <c r="D6" s="3"/>
      <c r="E6">
        <v>1</v>
      </c>
      <c r="F6" t="s">
        <v>52</v>
      </c>
      <c r="G6" s="23">
        <v>396.49200000000002</v>
      </c>
      <c r="I6">
        <v>2</v>
      </c>
      <c r="J6" t="s">
        <v>65</v>
      </c>
      <c r="K6" s="24">
        <v>61.408000000000001</v>
      </c>
      <c r="M6">
        <v>4</v>
      </c>
      <c r="N6" t="s">
        <v>112</v>
      </c>
      <c r="O6" s="33">
        <f>K57/(K18+K45)</f>
        <v>0.43255769353704532</v>
      </c>
      <c r="R6">
        <v>62</v>
      </c>
      <c r="S6" t="s">
        <v>172</v>
      </c>
      <c r="T6" s="33">
        <f>K5/C30</f>
        <v>7.5315690751765899E-3</v>
      </c>
    </row>
    <row r="7" spans="1:20" ht="15" customHeight="1" x14ac:dyDescent="0.3">
      <c r="A7" s="4">
        <v>4</v>
      </c>
      <c r="B7" s="7" t="s">
        <v>17</v>
      </c>
      <c r="C7" s="26">
        <v>1.7000000000000001E-2</v>
      </c>
      <c r="D7" s="3"/>
      <c r="E7">
        <v>2</v>
      </c>
      <c r="F7" t="s">
        <v>53</v>
      </c>
      <c r="G7" s="23">
        <v>0</v>
      </c>
      <c r="I7">
        <v>3</v>
      </c>
      <c r="J7" t="s">
        <v>66</v>
      </c>
      <c r="K7" s="24">
        <v>0.748</v>
      </c>
      <c r="M7">
        <v>5</v>
      </c>
      <c r="N7" t="s">
        <v>114</v>
      </c>
      <c r="O7" s="33">
        <f>(K18+K45)/C30</f>
        <v>5.1113377458996696E-2</v>
      </c>
      <c r="R7">
        <v>63</v>
      </c>
      <c r="S7" t="s">
        <v>173</v>
      </c>
      <c r="T7" s="33">
        <f>K6/C30</f>
        <v>2.5081268642540348E-2</v>
      </c>
    </row>
    <row r="8" spans="1:20" ht="15" customHeight="1" x14ac:dyDescent="0.3">
      <c r="A8" s="13">
        <v>5</v>
      </c>
      <c r="B8" s="8" t="s">
        <v>1</v>
      </c>
      <c r="C8" s="27">
        <f>SUM(C4:C7)</f>
        <v>116.072</v>
      </c>
      <c r="D8" s="3"/>
      <c r="E8">
        <v>3</v>
      </c>
      <c r="F8" t="s">
        <v>54</v>
      </c>
      <c r="G8" s="23">
        <v>9.2070000000000007</v>
      </c>
      <c r="I8">
        <v>4</v>
      </c>
      <c r="J8" t="s">
        <v>105</v>
      </c>
      <c r="K8" s="24">
        <v>4.2439999999999998</v>
      </c>
      <c r="M8">
        <v>6</v>
      </c>
      <c r="N8" t="s">
        <v>119</v>
      </c>
      <c r="O8" s="33">
        <f>(K32)/(C14+C23)</f>
        <v>4.2788019587678416E-2</v>
      </c>
      <c r="R8">
        <v>64</v>
      </c>
      <c r="S8" t="s">
        <v>174</v>
      </c>
      <c r="T8" s="33">
        <f>K7/C30</f>
        <v>3.0551050261562305E-4</v>
      </c>
    </row>
    <row r="9" spans="1:20" ht="15" customHeight="1" x14ac:dyDescent="0.3">
      <c r="A9" s="15">
        <v>6</v>
      </c>
      <c r="B9" s="7" t="s">
        <v>21</v>
      </c>
      <c r="C9" s="26">
        <v>9.9999999999999995E-7</v>
      </c>
      <c r="D9" s="3"/>
      <c r="E9">
        <v>4</v>
      </c>
      <c r="F9" t="s">
        <v>55</v>
      </c>
      <c r="G9" s="23">
        <v>5.4249999999999998</v>
      </c>
      <c r="I9">
        <v>5</v>
      </c>
      <c r="J9" t="s">
        <v>67</v>
      </c>
      <c r="K9" s="24">
        <v>4.0000000000000001E-3</v>
      </c>
      <c r="M9">
        <v>7</v>
      </c>
      <c r="N9" t="s">
        <v>120</v>
      </c>
      <c r="O9" s="33">
        <f>(K18/(C14+C23))-(K30/(SUM(C34:C38)+C40+SUM(C42:C44)))</f>
        <v>4.2495976179034216E-2</v>
      </c>
      <c r="R9">
        <v>65</v>
      </c>
      <c r="S9" t="s">
        <v>175</v>
      </c>
      <c r="T9" s="33">
        <f>K8/C30</f>
        <v>1.7334045094929199E-3</v>
      </c>
    </row>
    <row r="10" spans="1:20" ht="15" customHeight="1" x14ac:dyDescent="0.3">
      <c r="A10" s="4">
        <v>7</v>
      </c>
      <c r="B10" s="7" t="s">
        <v>22</v>
      </c>
      <c r="C10" s="26">
        <v>57.832999999999998</v>
      </c>
      <c r="G10" s="23"/>
      <c r="I10">
        <v>6</v>
      </c>
      <c r="J10" t="s">
        <v>68</v>
      </c>
      <c r="K10" s="24">
        <f>SUM(K5:K9)</f>
        <v>84.844000000000008</v>
      </c>
      <c r="M10">
        <v>8</v>
      </c>
      <c r="N10" t="s">
        <v>121</v>
      </c>
      <c r="O10" s="33">
        <f>K45/K51</f>
        <v>0.40321620011911852</v>
      </c>
      <c r="R10">
        <v>66</v>
      </c>
      <c r="S10" t="s">
        <v>176</v>
      </c>
      <c r="T10" s="33">
        <f>K9/C30</f>
        <v>1.6337460032921019E-6</v>
      </c>
    </row>
    <row r="11" spans="1:20" ht="15" customHeight="1" x14ac:dyDescent="0.3">
      <c r="A11" s="4">
        <v>8</v>
      </c>
      <c r="B11" s="7" t="s">
        <v>23</v>
      </c>
      <c r="C11" s="26">
        <v>242.71</v>
      </c>
      <c r="F11" s="6" t="s">
        <v>56</v>
      </c>
      <c r="G11" s="23"/>
      <c r="I11">
        <v>7</v>
      </c>
      <c r="J11" t="s">
        <v>69</v>
      </c>
      <c r="K11" s="24">
        <v>0.32400000000000001</v>
      </c>
      <c r="M11" t="s">
        <v>108</v>
      </c>
      <c r="O11" s="33"/>
      <c r="R11">
        <v>67</v>
      </c>
      <c r="S11" t="s">
        <v>177</v>
      </c>
      <c r="T11" s="33">
        <f>K11/C30</f>
        <v>1.3233342626666026E-4</v>
      </c>
    </row>
    <row r="12" spans="1:20" ht="15" customHeight="1" x14ac:dyDescent="0.3">
      <c r="A12" s="4">
        <v>9</v>
      </c>
      <c r="B12" s="7" t="s">
        <v>24</v>
      </c>
      <c r="C12" s="26">
        <v>220.697</v>
      </c>
      <c r="E12">
        <v>5</v>
      </c>
      <c r="F12" t="s">
        <v>57</v>
      </c>
      <c r="G12" s="23">
        <v>23.555</v>
      </c>
      <c r="I12">
        <v>8</v>
      </c>
      <c r="J12" t="s">
        <v>81</v>
      </c>
      <c r="K12" s="24">
        <v>0</v>
      </c>
      <c r="M12">
        <v>9</v>
      </c>
      <c r="N12" t="s">
        <v>115</v>
      </c>
      <c r="O12" s="33">
        <f>K30/(K18+K45)</f>
        <v>2.5186984593748005E-2</v>
      </c>
      <c r="R12">
        <v>68</v>
      </c>
      <c r="S12" t="s">
        <v>178</v>
      </c>
      <c r="T12" s="33">
        <f>K12/C30</f>
        <v>0</v>
      </c>
    </row>
    <row r="13" spans="1:20" ht="15" customHeight="1" x14ac:dyDescent="0.3">
      <c r="A13" s="4">
        <v>10</v>
      </c>
      <c r="B13" s="7" t="s">
        <v>25</v>
      </c>
      <c r="C13" s="26">
        <v>56.055999999999997</v>
      </c>
      <c r="E13">
        <v>6</v>
      </c>
      <c r="F13" t="s">
        <v>58</v>
      </c>
      <c r="G13" s="23">
        <v>0</v>
      </c>
      <c r="I13">
        <v>9</v>
      </c>
      <c r="J13" t="s">
        <v>70</v>
      </c>
      <c r="K13" s="24">
        <v>0.85599999999999998</v>
      </c>
      <c r="M13">
        <v>10</v>
      </c>
      <c r="N13" t="s">
        <v>116</v>
      </c>
      <c r="O13" s="33">
        <f>K34/(K18+K45)</f>
        <v>-2.5570542734769543E-4</v>
      </c>
      <c r="R13">
        <v>69</v>
      </c>
      <c r="S13" t="s">
        <v>179</v>
      </c>
      <c r="T13" s="33">
        <f>K13/C30</f>
        <v>3.4962164470450977E-4</v>
      </c>
    </row>
    <row r="14" spans="1:20" s="4" customFormat="1" ht="15" customHeight="1" x14ac:dyDescent="0.3">
      <c r="A14" s="13">
        <v>11</v>
      </c>
      <c r="B14" s="8" t="s">
        <v>2</v>
      </c>
      <c r="C14" s="27">
        <f>SUM(C9:C13)</f>
        <v>577.29600100000005</v>
      </c>
      <c r="E14">
        <v>7</v>
      </c>
      <c r="F14" t="s">
        <v>59</v>
      </c>
      <c r="G14" s="23">
        <v>205.71</v>
      </c>
      <c r="I14">
        <v>10</v>
      </c>
      <c r="J14" t="s">
        <v>72</v>
      </c>
      <c r="K14" s="24">
        <v>5.9359999999999999</v>
      </c>
      <c r="M14">
        <v>11</v>
      </c>
      <c r="N14" t="s">
        <v>117</v>
      </c>
      <c r="O14" s="33">
        <f>K51/(K18+K45)</f>
        <v>0.53666176564597579</v>
      </c>
      <c r="P14"/>
      <c r="R14" s="4">
        <v>70</v>
      </c>
      <c r="S14" t="s">
        <v>180</v>
      </c>
      <c r="T14" s="36">
        <f>K14/C30</f>
        <v>2.4244790688854791E-3</v>
      </c>
    </row>
    <row r="15" spans="1:20" s="11" customFormat="1" ht="15" customHeight="1" x14ac:dyDescent="0.3">
      <c r="A15">
        <v>12</v>
      </c>
      <c r="B15" s="7" t="s">
        <v>27</v>
      </c>
      <c r="C15" s="26">
        <v>307.26299999999998</v>
      </c>
      <c r="E15">
        <v>8</v>
      </c>
      <c r="F15" t="s">
        <v>60</v>
      </c>
      <c r="G15" s="23">
        <v>0</v>
      </c>
      <c r="I15">
        <v>11</v>
      </c>
      <c r="J15" t="s">
        <v>106</v>
      </c>
      <c r="K15" s="24">
        <v>4.1399999999999997</v>
      </c>
      <c r="M15">
        <v>12</v>
      </c>
      <c r="N15" t="s">
        <v>118</v>
      </c>
      <c r="O15" s="33">
        <f>K54/(K18+K45)</f>
        <v>5.8492616505785335E-3</v>
      </c>
      <c r="P15"/>
      <c r="R15" s="11">
        <v>71</v>
      </c>
      <c r="S15" t="s">
        <v>181</v>
      </c>
      <c r="T15" s="37">
        <f>K15/C30</f>
        <v>1.6909271134073253E-3</v>
      </c>
    </row>
    <row r="16" spans="1:20" s="4" customFormat="1" ht="15" customHeight="1" x14ac:dyDescent="0.3">
      <c r="A16">
        <v>13</v>
      </c>
      <c r="B16" s="7" t="s">
        <v>28</v>
      </c>
      <c r="C16" s="26">
        <v>1239.498</v>
      </c>
      <c r="E16"/>
      <c r="F16"/>
      <c r="G16" s="23"/>
      <c r="I16">
        <v>12</v>
      </c>
      <c r="J16" t="s">
        <v>71</v>
      </c>
      <c r="K16" s="24">
        <v>1.964</v>
      </c>
      <c r="M16"/>
      <c r="N16"/>
      <c r="O16" s="33"/>
      <c r="P16"/>
      <c r="R16" s="4">
        <v>72</v>
      </c>
      <c r="S16" t="s">
        <v>182</v>
      </c>
      <c r="T16" s="36">
        <f>K16/C30</f>
        <v>8.0216928761642193E-4</v>
      </c>
    </row>
    <row r="17" spans="1:20" s="11" customFormat="1" ht="15" customHeight="1" x14ac:dyDescent="0.3">
      <c r="A17" s="12">
        <v>14</v>
      </c>
      <c r="B17" s="17" t="s">
        <v>29</v>
      </c>
      <c r="C17" s="28">
        <v>8.8719999999999999</v>
      </c>
      <c r="E17">
        <v>9</v>
      </c>
      <c r="F17" s="6" t="s">
        <v>61</v>
      </c>
      <c r="G17" s="23">
        <f>SUM(G6:G15)</f>
        <v>640.38900000000001</v>
      </c>
      <c r="I17">
        <v>13</v>
      </c>
      <c r="J17" t="s">
        <v>107</v>
      </c>
      <c r="K17" s="24">
        <f>SUM(K11:K16)</f>
        <v>13.22</v>
      </c>
      <c r="M17">
        <v>13</v>
      </c>
      <c r="N17" t="s">
        <v>122</v>
      </c>
      <c r="O17" s="33">
        <f>K21/(K18+K45)</f>
        <v>7.0318992520616245E-4</v>
      </c>
      <c r="P17" s="4"/>
    </row>
    <row r="18" spans="1:20" s="11" customFormat="1" ht="15" customHeight="1" x14ac:dyDescent="0.3">
      <c r="A18" s="12">
        <v>15</v>
      </c>
      <c r="B18" s="17" t="s">
        <v>30</v>
      </c>
      <c r="C18" s="28">
        <v>100.902</v>
      </c>
      <c r="I18">
        <v>14</v>
      </c>
      <c r="J18" s="6" t="s">
        <v>73</v>
      </c>
      <c r="K18" s="31">
        <f>K10+K17</f>
        <v>98.064000000000007</v>
      </c>
      <c r="M18">
        <v>14</v>
      </c>
      <c r="N18" t="s">
        <v>123</v>
      </c>
      <c r="O18" s="33">
        <f>K22/(K18+K45)</f>
        <v>8.7579108866585702E-3</v>
      </c>
      <c r="R18" s="35">
        <v>73</v>
      </c>
      <c r="S18" s="11" t="s">
        <v>183</v>
      </c>
      <c r="T18" s="37">
        <f>K5/C15</f>
        <v>6.0013734162590364E-2</v>
      </c>
    </row>
    <row r="19" spans="1:20" s="11" customFormat="1" ht="15" customHeight="1" x14ac:dyDescent="0.3">
      <c r="A19" s="12">
        <v>16</v>
      </c>
      <c r="B19" s="17" t="s">
        <v>31</v>
      </c>
      <c r="C19" s="28">
        <v>2.5000000000000001E-2</v>
      </c>
      <c r="I19"/>
      <c r="J19"/>
      <c r="K19" s="24"/>
      <c r="M19" s="4">
        <v>15</v>
      </c>
      <c r="N19" s="4" t="s">
        <v>124</v>
      </c>
      <c r="O19" s="36">
        <f>K23/(K18+K45)</f>
        <v>0</v>
      </c>
      <c r="P19" s="4"/>
      <c r="R19" s="11">
        <v>74</v>
      </c>
      <c r="S19" s="11" t="s">
        <v>184</v>
      </c>
      <c r="T19" s="37">
        <f>K6/C16</f>
        <v>4.9542637422569459E-2</v>
      </c>
    </row>
    <row r="20" spans="1:20" s="11" customFormat="1" ht="15" customHeight="1" x14ac:dyDescent="0.3">
      <c r="A20" s="12">
        <v>17</v>
      </c>
      <c r="B20" s="17" t="s">
        <v>32</v>
      </c>
      <c r="C20" s="28">
        <f>SUM(C15:C19)</f>
        <v>1656.5600000000002</v>
      </c>
      <c r="I20"/>
      <c r="J20" s="6" t="s">
        <v>74</v>
      </c>
      <c r="K20" s="24"/>
      <c r="M20" s="11">
        <v>16</v>
      </c>
      <c r="N20" s="11" t="s">
        <v>125</v>
      </c>
      <c r="O20" s="37">
        <f>K24/(K18+K45)</f>
        <v>9.7807325960493508E-3</v>
      </c>
      <c r="R20" s="35">
        <v>75</v>
      </c>
      <c r="S20" s="11" t="s">
        <v>185</v>
      </c>
      <c r="T20" s="37">
        <f>K7/C17</f>
        <v>8.4310189359783586E-2</v>
      </c>
    </row>
    <row r="21" spans="1:20" s="11" customFormat="1" ht="15" customHeight="1" x14ac:dyDescent="0.3">
      <c r="A21" s="12">
        <v>18</v>
      </c>
      <c r="B21" s="14" t="s">
        <v>26</v>
      </c>
      <c r="C21" s="28">
        <v>0</v>
      </c>
      <c r="I21">
        <v>15</v>
      </c>
      <c r="J21" t="s">
        <v>75</v>
      </c>
      <c r="K21" s="24">
        <v>8.7999999999999995E-2</v>
      </c>
      <c r="M21" s="4">
        <v>17</v>
      </c>
      <c r="N21" s="4" t="s">
        <v>126</v>
      </c>
      <c r="O21" s="36">
        <f>K25/(K18+K45)</f>
        <v>3.8675445886338935E-3</v>
      </c>
      <c r="R21" s="11">
        <v>76</v>
      </c>
      <c r="S21" s="11" t="s">
        <v>186</v>
      </c>
      <c r="T21" s="37">
        <f>K8/C18</f>
        <v>4.2060613268319752E-2</v>
      </c>
    </row>
    <row r="22" spans="1:20" s="1" customFormat="1" ht="15" customHeight="1" x14ac:dyDescent="0.3">
      <c r="A22" s="10">
        <v>19</v>
      </c>
      <c r="B22" s="7" t="s">
        <v>33</v>
      </c>
      <c r="C22" s="26">
        <v>15.664999999999999</v>
      </c>
      <c r="I22">
        <v>16</v>
      </c>
      <c r="J22" s="2" t="s">
        <v>76</v>
      </c>
      <c r="K22" s="24">
        <v>1.0960000000000001</v>
      </c>
      <c r="M22" s="11">
        <v>18</v>
      </c>
      <c r="N22" s="11" t="s">
        <v>127</v>
      </c>
      <c r="O22" s="37">
        <f>K27/(K18+K45)</f>
        <v>3.5159496260308122E-4</v>
      </c>
      <c r="P22" s="11"/>
      <c r="R22" s="1">
        <v>77</v>
      </c>
      <c r="S22" s="11" t="s">
        <v>187</v>
      </c>
      <c r="T22" s="40">
        <f>K9/C19</f>
        <v>0.16</v>
      </c>
    </row>
    <row r="23" spans="1:20" s="1" customFormat="1" ht="15" customHeight="1" x14ac:dyDescent="0.3">
      <c r="A23" s="10">
        <v>20</v>
      </c>
      <c r="B23" s="18" t="s">
        <v>3</v>
      </c>
      <c r="C23" s="27">
        <f>C20-C21-C22</f>
        <v>1640.8950000000002</v>
      </c>
      <c r="I23">
        <v>17</v>
      </c>
      <c r="J23" s="2" t="s">
        <v>77</v>
      </c>
      <c r="K23" s="24">
        <v>0</v>
      </c>
      <c r="M23" s="35">
        <v>19</v>
      </c>
      <c r="N23" s="35" t="s">
        <v>128</v>
      </c>
      <c r="O23" s="37">
        <f>K28/(K18+K45)</f>
        <v>1.7260116345969442E-3</v>
      </c>
      <c r="P23" s="11"/>
      <c r="R23" s="1">
        <v>78</v>
      </c>
      <c r="S23" s="11" t="s">
        <v>188</v>
      </c>
      <c r="T23" s="40">
        <f>K11/C6</f>
        <v>4.8314941843125556E-2</v>
      </c>
    </row>
    <row r="24" spans="1:20" ht="15" customHeight="1" x14ac:dyDescent="0.3">
      <c r="A24" s="9">
        <v>21</v>
      </c>
      <c r="B24" s="7" t="s">
        <v>4</v>
      </c>
      <c r="C24" s="26">
        <v>0</v>
      </c>
      <c r="I24">
        <v>18</v>
      </c>
      <c r="J24" s="2" t="s">
        <v>78</v>
      </c>
      <c r="K24" s="24">
        <v>1.224</v>
      </c>
      <c r="M24" s="11">
        <v>20</v>
      </c>
      <c r="N24" s="11" t="s">
        <v>141</v>
      </c>
      <c r="O24" s="37">
        <f>K29/(K18+K45)</f>
        <v>0</v>
      </c>
      <c r="P24" s="11"/>
      <c r="R24">
        <v>79</v>
      </c>
      <c r="S24" s="11" t="s">
        <v>138</v>
      </c>
      <c r="T24" s="33">
        <f>K12/C9</f>
        <v>0</v>
      </c>
    </row>
    <row r="25" spans="1:20" ht="15" customHeight="1" x14ac:dyDescent="0.3">
      <c r="A25" s="9">
        <v>22</v>
      </c>
      <c r="B25" s="7" t="s">
        <v>34</v>
      </c>
      <c r="C25" s="26">
        <v>48.948999999999998</v>
      </c>
      <c r="I25">
        <v>19</v>
      </c>
      <c r="J25" s="2" t="s">
        <v>79</v>
      </c>
      <c r="K25" s="24">
        <v>0.48399999999999999</v>
      </c>
      <c r="M25" s="11"/>
      <c r="N25" s="11"/>
      <c r="O25" s="11"/>
      <c r="P25" s="1"/>
      <c r="R25">
        <v>80</v>
      </c>
      <c r="S25" s="11" t="s">
        <v>189</v>
      </c>
      <c r="T25" s="33">
        <f>K13/C10</f>
        <v>1.4801238047481543E-2</v>
      </c>
    </row>
    <row r="26" spans="1:20" ht="15" customHeight="1" x14ac:dyDescent="0.3">
      <c r="A26" s="9">
        <v>23</v>
      </c>
      <c r="B26" t="s">
        <v>5</v>
      </c>
      <c r="C26" s="26">
        <v>11.608000000000001</v>
      </c>
      <c r="I26">
        <v>20</v>
      </c>
      <c r="J26" s="38" t="s">
        <v>80</v>
      </c>
      <c r="K26" s="39">
        <f>SUM(K21:K25)</f>
        <v>2.8920000000000003</v>
      </c>
      <c r="L26" s="1"/>
      <c r="M26" s="11">
        <v>21</v>
      </c>
      <c r="N26" s="11" t="s">
        <v>129</v>
      </c>
      <c r="O26" s="37">
        <f>K48/(K18+K45)</f>
        <v>0.33916128619829955</v>
      </c>
      <c r="P26" s="1"/>
      <c r="R26">
        <v>81</v>
      </c>
      <c r="S26" s="11" t="s">
        <v>190</v>
      </c>
      <c r="T26" s="33">
        <f>K14/C11</f>
        <v>2.4457171109554612E-2</v>
      </c>
    </row>
    <row r="27" spans="1:20" ht="15" customHeight="1" x14ac:dyDescent="0.3">
      <c r="A27" s="9">
        <v>24</v>
      </c>
      <c r="B27" t="s">
        <v>35</v>
      </c>
      <c r="C27" s="26">
        <v>24.535</v>
      </c>
      <c r="I27">
        <v>21</v>
      </c>
      <c r="J27" s="2" t="s">
        <v>81</v>
      </c>
      <c r="K27" s="24">
        <v>4.3999999999999997E-2</v>
      </c>
      <c r="M27" s="1">
        <v>22</v>
      </c>
      <c r="N27" s="1" t="s">
        <v>130</v>
      </c>
      <c r="O27" s="40">
        <f>K49/(K18+K45)</f>
        <v>6.7793901425557759E-2</v>
      </c>
      <c r="R27">
        <v>82</v>
      </c>
      <c r="S27" s="11" t="s">
        <v>191</v>
      </c>
      <c r="T27" s="33">
        <f>K15/C12</f>
        <v>1.8758750685328753E-2</v>
      </c>
    </row>
    <row r="28" spans="1:20" ht="15" customHeight="1" x14ac:dyDescent="0.3">
      <c r="A28" s="9">
        <v>25</v>
      </c>
      <c r="B28" s="7" t="s">
        <v>6</v>
      </c>
      <c r="C28" s="26">
        <v>29.006</v>
      </c>
      <c r="I28">
        <v>22</v>
      </c>
      <c r="J28" s="2" t="s">
        <v>82</v>
      </c>
      <c r="K28" s="24">
        <v>0.216</v>
      </c>
      <c r="M28" s="1">
        <v>23</v>
      </c>
      <c r="N28" s="1" t="s">
        <v>131</v>
      </c>
      <c r="O28" s="40">
        <f>K50/(K18+K45)</f>
        <v>0.12970657802211852</v>
      </c>
      <c r="R28">
        <v>83</v>
      </c>
      <c r="S28" s="11" t="s">
        <v>192</v>
      </c>
      <c r="T28" s="33">
        <f>K16/C13</f>
        <v>3.5036392179249323E-2</v>
      </c>
    </row>
    <row r="29" spans="1:20" ht="15" customHeight="1" x14ac:dyDescent="0.3">
      <c r="A29" s="9">
        <v>26</v>
      </c>
      <c r="B29" s="16" t="s">
        <v>36</v>
      </c>
      <c r="C29" s="27">
        <f>SUM(C24:C28)</f>
        <v>114.098</v>
      </c>
      <c r="I29">
        <v>23</v>
      </c>
      <c r="J29" s="2" t="s">
        <v>83</v>
      </c>
      <c r="K29" s="24">
        <v>0</v>
      </c>
      <c r="T29" s="33"/>
    </row>
    <row r="30" spans="1:20" ht="15" customHeight="1" x14ac:dyDescent="0.3">
      <c r="A30" s="9">
        <v>27</v>
      </c>
      <c r="B30" s="16" t="s">
        <v>0</v>
      </c>
      <c r="C30" s="27">
        <f>C8+C14+C23+C29</f>
        <v>2448.3610010000002</v>
      </c>
      <c r="I30">
        <v>24</v>
      </c>
      <c r="J30" s="6" t="s">
        <v>84</v>
      </c>
      <c r="K30" s="31">
        <f>SUM(K26:K29)</f>
        <v>3.1520000000000006</v>
      </c>
      <c r="M30">
        <v>24</v>
      </c>
      <c r="N30" t="s">
        <v>134</v>
      </c>
      <c r="O30" s="33">
        <f>K21/C34</f>
        <v>6.1983180018876697E-4</v>
      </c>
      <c r="R30">
        <v>84</v>
      </c>
      <c r="S30" t="s">
        <v>193</v>
      </c>
      <c r="T30" s="33">
        <f>C8/C30</f>
        <v>4.740804152353021E-2</v>
      </c>
    </row>
    <row r="31" spans="1:20" ht="15" customHeight="1" x14ac:dyDescent="0.3">
      <c r="A31" s="9"/>
      <c r="B31" s="16"/>
      <c r="C31" s="27"/>
      <c r="K31" s="24"/>
      <c r="M31">
        <v>25</v>
      </c>
      <c r="N31" t="s">
        <v>133</v>
      </c>
      <c r="O31" s="33">
        <f>K22/(C35+C36)</f>
        <v>8.5906679949804179E-4</v>
      </c>
      <c r="R31">
        <v>85</v>
      </c>
      <c r="S31" s="11" t="s">
        <v>194</v>
      </c>
      <c r="T31" s="33">
        <f>C15/C30</f>
        <v>0.12549742455238527</v>
      </c>
    </row>
    <row r="32" spans="1:20" ht="15" customHeight="1" x14ac:dyDescent="0.3">
      <c r="A32" s="9"/>
      <c r="B32" s="16" t="s">
        <v>38</v>
      </c>
      <c r="I32">
        <v>25</v>
      </c>
      <c r="J32" s="6" t="s">
        <v>85</v>
      </c>
      <c r="K32" s="31">
        <f>K18-K30</f>
        <v>94.912000000000006</v>
      </c>
      <c r="M32">
        <v>26</v>
      </c>
      <c r="N32" t="s">
        <v>135</v>
      </c>
      <c r="O32" s="33">
        <f>K23/C37</f>
        <v>0</v>
      </c>
      <c r="R32">
        <v>86</v>
      </c>
      <c r="S32" s="11" t="s">
        <v>195</v>
      </c>
      <c r="T32" s="33">
        <f>C16/C30</f>
        <v>0.50625622589713837</v>
      </c>
    </row>
    <row r="33" spans="1:20" ht="15" customHeight="1" x14ac:dyDescent="0.3">
      <c r="A33" s="9">
        <v>28</v>
      </c>
      <c r="B33" s="7" t="s">
        <v>39</v>
      </c>
      <c r="C33" s="26">
        <v>311.13600000000002</v>
      </c>
      <c r="K33" s="24" t="s">
        <v>108</v>
      </c>
      <c r="M33">
        <v>27</v>
      </c>
      <c r="N33" t="s">
        <v>136</v>
      </c>
      <c r="O33" s="33">
        <f>K24/C38</f>
        <v>4.5072580110619301E-3</v>
      </c>
      <c r="R33">
        <v>87</v>
      </c>
      <c r="S33" s="11" t="s">
        <v>196</v>
      </c>
      <c r="T33" s="33">
        <f>C17/C30</f>
        <v>3.6236486353018816E-3</v>
      </c>
    </row>
    <row r="34" spans="1:20" ht="15" customHeight="1" x14ac:dyDescent="0.3">
      <c r="A34" s="9">
        <v>29</v>
      </c>
      <c r="B34" s="7" t="s">
        <v>40</v>
      </c>
      <c r="C34" s="26">
        <v>141.97399999999999</v>
      </c>
      <c r="I34">
        <v>26</v>
      </c>
      <c r="J34" s="6" t="s">
        <v>86</v>
      </c>
      <c r="K34" s="31">
        <v>-3.2000000000000001E-2</v>
      </c>
      <c r="M34">
        <v>28</v>
      </c>
      <c r="N34" t="s">
        <v>137</v>
      </c>
      <c r="O34" s="33">
        <f>K25/C40</f>
        <v>4.4116708747687057E-3</v>
      </c>
      <c r="R34">
        <v>88</v>
      </c>
      <c r="S34" s="11" t="s">
        <v>197</v>
      </c>
      <c r="T34" s="33">
        <f>C18/C30</f>
        <v>4.1212059806044914E-2</v>
      </c>
    </row>
    <row r="35" spans="1:20" ht="15" customHeight="1" x14ac:dyDescent="0.3">
      <c r="A35" s="9">
        <v>30</v>
      </c>
      <c r="B35" s="7" t="s">
        <v>41</v>
      </c>
      <c r="C35" s="26">
        <v>431.34399999999999</v>
      </c>
      <c r="K35" s="24"/>
      <c r="M35">
        <v>29</v>
      </c>
      <c r="N35" t="s">
        <v>138</v>
      </c>
      <c r="O35" s="33">
        <f>K27/C42</f>
        <v>1.1046117540732558E-3</v>
      </c>
      <c r="R35">
        <v>89</v>
      </c>
      <c r="S35" s="11" t="s">
        <v>198</v>
      </c>
      <c r="T35" s="33">
        <f>C19/C30</f>
        <v>1.0210912520575636E-5</v>
      </c>
    </row>
    <row r="36" spans="1:20" ht="15" customHeight="1" x14ac:dyDescent="0.3">
      <c r="A36" s="9">
        <v>31</v>
      </c>
      <c r="B36" s="7" t="s">
        <v>42</v>
      </c>
      <c r="C36" s="29">
        <v>844.45899999999995</v>
      </c>
      <c r="J36" s="6" t="s">
        <v>87</v>
      </c>
      <c r="K36" s="24"/>
      <c r="M36">
        <v>30</v>
      </c>
      <c r="N36" t="s">
        <v>139</v>
      </c>
      <c r="O36" s="33">
        <f>K28/C43</f>
        <v>0.1889763779527559</v>
      </c>
      <c r="R36">
        <v>90</v>
      </c>
      <c r="S36" s="11" t="s">
        <v>199</v>
      </c>
      <c r="T36" s="33">
        <f>C23/C30</f>
        <v>0.67020141201799843</v>
      </c>
    </row>
    <row r="37" spans="1:20" ht="15" customHeight="1" x14ac:dyDescent="0.3">
      <c r="A37" s="9">
        <v>32</v>
      </c>
      <c r="B37" s="7" t="s">
        <v>43</v>
      </c>
      <c r="C37" s="26">
        <v>9.9999999999999995E-7</v>
      </c>
      <c r="I37">
        <v>27</v>
      </c>
      <c r="J37" t="s">
        <v>88</v>
      </c>
      <c r="K37" s="24">
        <v>4.4320000000000004</v>
      </c>
      <c r="M37">
        <v>31</v>
      </c>
      <c r="N37" t="s">
        <v>140</v>
      </c>
      <c r="O37" s="33">
        <f>K29/C44</f>
        <v>0</v>
      </c>
      <c r="R37">
        <v>91</v>
      </c>
      <c r="S37" s="11" t="s">
        <v>149</v>
      </c>
      <c r="T37" s="33">
        <f>C9/C30</f>
        <v>4.0843650082302544E-10</v>
      </c>
    </row>
    <row r="38" spans="1:20" ht="15" customHeight="1" x14ac:dyDescent="0.3">
      <c r="A38" s="9">
        <v>33</v>
      </c>
      <c r="B38" s="7" t="s">
        <v>44</v>
      </c>
      <c r="C38" s="29">
        <v>271.56200000000001</v>
      </c>
      <c r="I38">
        <v>28</v>
      </c>
      <c r="J38" s="2" t="s">
        <v>89</v>
      </c>
      <c r="K38" s="24">
        <v>6.72</v>
      </c>
      <c r="R38">
        <v>92</v>
      </c>
      <c r="S38" s="11" t="s">
        <v>200</v>
      </c>
      <c r="T38" s="33">
        <f>C10/C30</f>
        <v>2.362110815209803E-2</v>
      </c>
    </row>
    <row r="39" spans="1:20" ht="15" customHeight="1" x14ac:dyDescent="0.3">
      <c r="A39" s="9">
        <v>34</v>
      </c>
      <c r="B39" s="7" t="s">
        <v>45</v>
      </c>
      <c r="C39" s="26">
        <f>SUM(C33:C38)</f>
        <v>2000.4750010000002</v>
      </c>
      <c r="I39">
        <v>29</v>
      </c>
      <c r="J39" t="s">
        <v>90</v>
      </c>
      <c r="K39" s="24">
        <v>0</v>
      </c>
      <c r="M39">
        <v>32</v>
      </c>
      <c r="N39" t="s">
        <v>143</v>
      </c>
      <c r="O39" s="33">
        <f>C33/C30</f>
        <v>0.12707929912007285</v>
      </c>
      <c r="R39">
        <v>93</v>
      </c>
      <c r="S39" s="11" t="s">
        <v>201</v>
      </c>
      <c r="T39" s="33">
        <f>C11/C30</f>
        <v>9.9131623114756512E-2</v>
      </c>
    </row>
    <row r="40" spans="1:20" ht="15" customHeight="1" x14ac:dyDescent="0.3">
      <c r="A40" s="9">
        <v>35</v>
      </c>
      <c r="B40" s="7" t="s">
        <v>46</v>
      </c>
      <c r="C40" s="29">
        <v>109.709</v>
      </c>
      <c r="I40">
        <v>30</v>
      </c>
      <c r="J40" s="2" t="s">
        <v>91</v>
      </c>
      <c r="K40" s="24">
        <v>0.94</v>
      </c>
      <c r="M40">
        <v>33</v>
      </c>
      <c r="N40" t="s">
        <v>142</v>
      </c>
      <c r="O40" s="33">
        <f>C34/C30</f>
        <v>5.7987363767848209E-2</v>
      </c>
      <c r="R40">
        <v>94</v>
      </c>
      <c r="S40" s="11" t="s">
        <v>202</v>
      </c>
      <c r="T40" s="33">
        <f>C12/C30</f>
        <v>9.0140710422139253E-2</v>
      </c>
    </row>
    <row r="41" spans="1:20" ht="15" customHeight="1" x14ac:dyDescent="0.3">
      <c r="A41" s="9">
        <v>36</v>
      </c>
      <c r="B41" s="5" t="s">
        <v>9</v>
      </c>
      <c r="C41" s="27">
        <f>SUM(C39:C40)</f>
        <v>2110.1840010000001</v>
      </c>
      <c r="I41">
        <v>31</v>
      </c>
      <c r="J41" s="2" t="s">
        <v>92</v>
      </c>
      <c r="K41" s="24">
        <v>1.6E-2</v>
      </c>
      <c r="M41">
        <v>34</v>
      </c>
      <c r="N41" t="s">
        <v>144</v>
      </c>
      <c r="O41" s="33">
        <f>C35/C30</f>
        <v>0.17617663401100708</v>
      </c>
      <c r="R41">
        <v>95</v>
      </c>
      <c r="S41" s="11" t="s">
        <v>203</v>
      </c>
      <c r="T41" s="33">
        <f>C13/C30</f>
        <v>2.2895316490135514E-2</v>
      </c>
    </row>
    <row r="42" spans="1:20" x14ac:dyDescent="0.3">
      <c r="A42" s="9">
        <v>37</v>
      </c>
      <c r="B42" s="7" t="s">
        <v>10</v>
      </c>
      <c r="C42" s="26">
        <v>39.832999999999998</v>
      </c>
      <c r="I42">
        <v>32</v>
      </c>
      <c r="J42" s="2" t="s">
        <v>93</v>
      </c>
      <c r="K42" s="24">
        <v>0.39200000000000002</v>
      </c>
      <c r="M42">
        <v>35</v>
      </c>
      <c r="N42" t="s">
        <v>154</v>
      </c>
      <c r="O42" s="33">
        <f>C36/C30</f>
        <v>0.34490787904851122</v>
      </c>
      <c r="R42">
        <v>96</v>
      </c>
      <c r="S42" s="11" t="s">
        <v>204</v>
      </c>
      <c r="T42" s="33">
        <f>C14/C30</f>
        <v>0.23578875858756582</v>
      </c>
    </row>
    <row r="43" spans="1:20" x14ac:dyDescent="0.3">
      <c r="A43" s="9">
        <v>38</v>
      </c>
      <c r="B43" s="7" t="s">
        <v>11</v>
      </c>
      <c r="C43" s="26">
        <v>1.143</v>
      </c>
      <c r="I43">
        <v>33</v>
      </c>
      <c r="J43" s="2" t="s">
        <v>94</v>
      </c>
      <c r="K43" s="24">
        <v>5.1280000000000001</v>
      </c>
      <c r="M43">
        <v>36</v>
      </c>
      <c r="N43" t="s">
        <v>145</v>
      </c>
      <c r="O43" s="33">
        <f>C37/C30</f>
        <v>4.0843650082302544E-10</v>
      </c>
      <c r="R43">
        <v>97</v>
      </c>
      <c r="S43" s="11" t="s">
        <v>205</v>
      </c>
      <c r="T43" s="33">
        <f>C29/C30</f>
        <v>4.6601787870905555E-2</v>
      </c>
    </row>
    <row r="44" spans="1:20" x14ac:dyDescent="0.3">
      <c r="A44" s="9">
        <v>39</v>
      </c>
      <c r="B44" s="7" t="s">
        <v>12</v>
      </c>
      <c r="C44" s="26">
        <v>9.9999999999999995E-7</v>
      </c>
      <c r="I44">
        <v>34</v>
      </c>
      <c r="J44" s="2" t="s">
        <v>95</v>
      </c>
      <c r="K44" s="24">
        <v>9.452</v>
      </c>
      <c r="M44">
        <v>37</v>
      </c>
      <c r="N44" t="s">
        <v>146</v>
      </c>
      <c r="O44" s="33">
        <f>C38/C30</f>
        <v>0.11091583303650245</v>
      </c>
      <c r="T44" s="33"/>
    </row>
    <row r="45" spans="1:20" x14ac:dyDescent="0.3">
      <c r="A45" s="9">
        <v>40</v>
      </c>
      <c r="B45" s="7" t="s">
        <v>13</v>
      </c>
      <c r="C45" s="26">
        <v>39.265000000000001</v>
      </c>
      <c r="I45">
        <v>35</v>
      </c>
      <c r="J45" s="6" t="s">
        <v>96</v>
      </c>
      <c r="K45" s="31">
        <f>SUM(K37:K44)</f>
        <v>27.08</v>
      </c>
      <c r="M45">
        <v>38</v>
      </c>
      <c r="N45" t="s">
        <v>147</v>
      </c>
      <c r="O45" s="33">
        <f>C39/C30</f>
        <v>0.81706700939237842</v>
      </c>
      <c r="R45">
        <v>98</v>
      </c>
      <c r="S45" s="11" t="s">
        <v>206</v>
      </c>
      <c r="T45" s="33">
        <f>C15/SUM(C14+C20)</f>
        <v>0.13754825730147857</v>
      </c>
    </row>
    <row r="46" spans="1:20" ht="15" customHeight="1" x14ac:dyDescent="0.3">
      <c r="A46" s="9">
        <v>41</v>
      </c>
      <c r="B46" s="16" t="s">
        <v>8</v>
      </c>
      <c r="C46" s="27">
        <f>SUM(C41:C45)</f>
        <v>2190.4250019999999</v>
      </c>
      <c r="K46" s="24" t="s">
        <v>108</v>
      </c>
      <c r="M46">
        <v>39</v>
      </c>
      <c r="N46" t="s">
        <v>148</v>
      </c>
      <c r="O46" s="33">
        <f>C40/C30</f>
        <v>4.4809160068793298E-2</v>
      </c>
      <c r="R46">
        <v>99</v>
      </c>
      <c r="S46" s="11" t="s">
        <v>207</v>
      </c>
      <c r="T46" s="33">
        <f>C16/SUM(C14+C20)</f>
        <v>0.55486924826180861</v>
      </c>
    </row>
    <row r="47" spans="1:20" x14ac:dyDescent="0.3">
      <c r="A47" s="9">
        <v>42</v>
      </c>
      <c r="B47" s="7" t="s">
        <v>15</v>
      </c>
      <c r="C47" s="26">
        <v>0</v>
      </c>
      <c r="J47" s="6" t="s">
        <v>97</v>
      </c>
      <c r="K47" s="24"/>
      <c r="M47">
        <v>40</v>
      </c>
      <c r="N47" t="s">
        <v>149</v>
      </c>
      <c r="O47" s="33">
        <f>C42/C30</f>
        <v>1.6269251137283572E-2</v>
      </c>
      <c r="R47">
        <v>100</v>
      </c>
      <c r="S47" s="11" t="s">
        <v>208</v>
      </c>
      <c r="T47" s="33">
        <f>C17/SUM(C14+C20)</f>
        <v>3.9716078368652197E-3</v>
      </c>
    </row>
    <row r="48" spans="1:20" x14ac:dyDescent="0.3">
      <c r="A48" s="9">
        <v>43</v>
      </c>
      <c r="B48" s="7" t="s">
        <v>16</v>
      </c>
      <c r="C48" s="26">
        <v>5</v>
      </c>
      <c r="I48">
        <v>36</v>
      </c>
      <c r="J48" t="s">
        <v>98</v>
      </c>
      <c r="K48" s="24">
        <v>42.444000000000003</v>
      </c>
      <c r="M48">
        <v>41</v>
      </c>
      <c r="N48" t="s">
        <v>150</v>
      </c>
      <c r="O48" s="33">
        <f>C43/C30</f>
        <v>4.6684292044071808E-4</v>
      </c>
      <c r="R48">
        <v>101</v>
      </c>
      <c r="S48" s="11" t="s">
        <v>209</v>
      </c>
      <c r="T48" s="33">
        <f>C18/SUM(C14+C20)</f>
        <v>4.5169428985051212E-2</v>
      </c>
    </row>
    <row r="49" spans="1:20" x14ac:dyDescent="0.3">
      <c r="A49" s="9">
        <v>44</v>
      </c>
      <c r="B49" s="7" t="s">
        <v>47</v>
      </c>
      <c r="C49" s="26">
        <v>67.5</v>
      </c>
      <c r="I49">
        <v>37</v>
      </c>
      <c r="J49" t="s">
        <v>99</v>
      </c>
      <c r="K49" s="24">
        <v>8.484</v>
      </c>
      <c r="M49">
        <v>42</v>
      </c>
      <c r="N49" t="s">
        <v>151</v>
      </c>
      <c r="O49" s="33">
        <f>C44/C30</f>
        <v>4.0843650082302544E-10</v>
      </c>
      <c r="R49">
        <v>102</v>
      </c>
      <c r="S49" s="11" t="s">
        <v>210</v>
      </c>
      <c r="T49" s="33">
        <f>C19/SUM(C14+C20)</f>
        <v>1.1191410721554384E-5</v>
      </c>
    </row>
    <row r="50" spans="1:20" x14ac:dyDescent="0.3">
      <c r="A50" s="9">
        <v>45</v>
      </c>
      <c r="B50" s="7" t="s">
        <v>48</v>
      </c>
      <c r="C50" s="26">
        <v>185.43600000000001</v>
      </c>
      <c r="I50">
        <v>38</v>
      </c>
      <c r="J50" t="s">
        <v>100</v>
      </c>
      <c r="K50" s="24">
        <v>16.231999999999999</v>
      </c>
      <c r="M50">
        <v>43</v>
      </c>
      <c r="N50" t="s">
        <v>152</v>
      </c>
      <c r="O50" s="33">
        <f>SUM(C40+C42+C43+C44)/C30</f>
        <v>6.1545254534954089E-2</v>
      </c>
      <c r="R50">
        <v>103</v>
      </c>
      <c r="S50" s="11" t="s">
        <v>211</v>
      </c>
      <c r="T50" s="33">
        <f>C9/SUM(C14+C20)</f>
        <v>4.4765642886217533E-10</v>
      </c>
    </row>
    <row r="51" spans="1:20" x14ac:dyDescent="0.3">
      <c r="A51" s="9">
        <v>46</v>
      </c>
      <c r="B51" s="6" t="s">
        <v>14</v>
      </c>
      <c r="C51" s="27">
        <f>SUM(C47:C50)</f>
        <v>257.93600000000004</v>
      </c>
      <c r="I51">
        <v>39</v>
      </c>
      <c r="J51" s="6" t="s">
        <v>109</v>
      </c>
      <c r="K51" s="31">
        <f>SUM(K48:K50)</f>
        <v>67.16</v>
      </c>
      <c r="M51">
        <v>44</v>
      </c>
      <c r="N51" t="s">
        <v>153</v>
      </c>
      <c r="O51" s="33">
        <f>C45/C30</f>
        <v>1.6037259204816093E-2</v>
      </c>
      <c r="R51">
        <v>104</v>
      </c>
      <c r="S51" s="11" t="s">
        <v>212</v>
      </c>
      <c r="T51" s="33">
        <f>C10/SUM(C14+C20)</f>
        <v>2.5889314250386184E-2</v>
      </c>
    </row>
    <row r="52" spans="1:20" ht="15" customHeight="1" x14ac:dyDescent="0.3">
      <c r="A52">
        <v>47</v>
      </c>
      <c r="B52" s="16" t="s">
        <v>7</v>
      </c>
      <c r="C52" s="27">
        <f>C46+C51</f>
        <v>2448.3610020000001</v>
      </c>
      <c r="K52" s="24"/>
      <c r="R52">
        <v>105</v>
      </c>
      <c r="S52" s="11" t="s">
        <v>213</v>
      </c>
      <c r="T52" s="33">
        <f>C11/SUM(C14+C20)</f>
        <v>0.10865069184913857</v>
      </c>
    </row>
    <row r="53" spans="1:20" x14ac:dyDescent="0.3">
      <c r="B53" s="9"/>
      <c r="C53" s="30"/>
      <c r="I53">
        <v>40</v>
      </c>
      <c r="J53" s="6" t="s">
        <v>101</v>
      </c>
      <c r="K53" s="31">
        <f>K32-K34+K45-K51</f>
        <v>54.864000000000004</v>
      </c>
      <c r="M53">
        <v>45</v>
      </c>
      <c r="N53" t="s">
        <v>155</v>
      </c>
      <c r="O53" s="33">
        <f>C34/(SUM(C39:C40)+SUM(C42:C44))</f>
        <v>6.5998809883040951E-2</v>
      </c>
      <c r="R53">
        <v>106</v>
      </c>
      <c r="S53" s="11" t="s">
        <v>214</v>
      </c>
      <c r="T53" s="33">
        <f>C12/SUM(C14+C20)</f>
        <v>9.8796430880595504E-2</v>
      </c>
    </row>
    <row r="54" spans="1:20" x14ac:dyDescent="0.3">
      <c r="I54">
        <v>41</v>
      </c>
      <c r="J54" t="s">
        <v>102</v>
      </c>
      <c r="K54" s="24">
        <v>0.73199999999999998</v>
      </c>
      <c r="M54">
        <v>46</v>
      </c>
      <c r="N54" t="s">
        <v>156</v>
      </c>
      <c r="O54" s="33">
        <f>C35/(SUM(C39:C40)+SUM(C42:C44))</f>
        <v>0.20051693021391534</v>
      </c>
      <c r="R54">
        <v>107</v>
      </c>
      <c r="S54" s="11" t="s">
        <v>215</v>
      </c>
      <c r="T54" s="33">
        <f>C13/SUM(C14+C20)</f>
        <v>2.5093828776298097E-2</v>
      </c>
    </row>
    <row r="55" spans="1:20" x14ac:dyDescent="0.3">
      <c r="I55">
        <v>42</v>
      </c>
      <c r="J55" t="s">
        <v>103</v>
      </c>
      <c r="K55" s="24">
        <v>0</v>
      </c>
      <c r="M55">
        <v>47</v>
      </c>
      <c r="N55" t="s">
        <v>157</v>
      </c>
      <c r="O55" s="33">
        <f>C36/(SUM(C39:C40)+SUM(C42:C44))</f>
        <v>0.392559827820748</v>
      </c>
    </row>
    <row r="56" spans="1:20" x14ac:dyDescent="0.3">
      <c r="K56" s="24"/>
      <c r="M56">
        <v>48</v>
      </c>
      <c r="N56" t="s">
        <v>163</v>
      </c>
      <c r="O56" s="33">
        <f>C37/(SUM(C39:C40)+SUM(C42:C44))</f>
        <v>4.6486546750138019E-10</v>
      </c>
      <c r="R56">
        <v>108</v>
      </c>
      <c r="S56" t="s">
        <v>216</v>
      </c>
      <c r="T56" s="33">
        <f>G6/C30</f>
        <v>0.16194180508432302</v>
      </c>
    </row>
    <row r="57" spans="1:20" x14ac:dyDescent="0.3">
      <c r="I57">
        <v>43</v>
      </c>
      <c r="J57" s="6" t="s">
        <v>104</v>
      </c>
      <c r="K57" s="32">
        <f>K53-K54+K55</f>
        <v>54.132000000000005</v>
      </c>
      <c r="M57">
        <v>49</v>
      </c>
      <c r="N57" t="s">
        <v>158</v>
      </c>
      <c r="O57" s="33">
        <f>C38/(SUM(C39:C40)+SUM(C42:C44))</f>
        <v>0.12623979608560981</v>
      </c>
      <c r="R57">
        <v>109</v>
      </c>
      <c r="S57" t="s">
        <v>217</v>
      </c>
      <c r="T57" s="33">
        <f>G7/C30</f>
        <v>0</v>
      </c>
    </row>
    <row r="58" spans="1:20" x14ac:dyDescent="0.3">
      <c r="M58">
        <v>50</v>
      </c>
      <c r="N58" t="s">
        <v>159</v>
      </c>
      <c r="O58" s="33">
        <f>C40/(SUM(C39:C40)+SUM(C42:C44))</f>
        <v>5.0999925574108922E-2</v>
      </c>
      <c r="R58">
        <v>110</v>
      </c>
      <c r="S58" t="s">
        <v>218</v>
      </c>
      <c r="T58" s="33">
        <f>G8/C30</f>
        <v>3.7604748630775957E-3</v>
      </c>
    </row>
    <row r="59" spans="1:20" x14ac:dyDescent="0.3">
      <c r="M59">
        <v>51</v>
      </c>
      <c r="N59" t="s">
        <v>160</v>
      </c>
      <c r="O59" s="33">
        <f>C42/(SUM(C39:C40)+SUM(C42:C44))</f>
        <v>1.8516986166982476E-2</v>
      </c>
      <c r="R59">
        <v>111</v>
      </c>
      <c r="S59" t="s">
        <v>219</v>
      </c>
      <c r="T59" s="33">
        <f>G9/C30</f>
        <v>2.2157680169649129E-3</v>
      </c>
    </row>
    <row r="60" spans="1:20" x14ac:dyDescent="0.3">
      <c r="M60">
        <v>52</v>
      </c>
      <c r="N60" t="s">
        <v>161</v>
      </c>
      <c r="O60" s="33">
        <f>C43/(SUM(C39:C40)+SUM(C42:C44))</f>
        <v>5.3134122935407757E-4</v>
      </c>
      <c r="R60">
        <v>112</v>
      </c>
      <c r="S60" t="s">
        <v>220</v>
      </c>
      <c r="T60" s="33">
        <f>SUM(G12:G15)/C30</f>
        <v>9.3640194361190934E-2</v>
      </c>
    </row>
    <row r="61" spans="1:20" x14ac:dyDescent="0.3">
      <c r="M61">
        <v>53</v>
      </c>
      <c r="N61" t="s">
        <v>162</v>
      </c>
      <c r="O61" s="33">
        <f>C44/(SUM(C39:C40)+SUM(C42:C44))</f>
        <v>4.6486546750138019E-10</v>
      </c>
      <c r="R61">
        <v>113</v>
      </c>
      <c r="S61" t="s">
        <v>221</v>
      </c>
      <c r="T61" s="33">
        <f>G17/C30</f>
        <v>0.26155824232555647</v>
      </c>
    </row>
    <row r="63" spans="1:20" x14ac:dyDescent="0.3">
      <c r="M63">
        <v>54</v>
      </c>
      <c r="N63" t="s">
        <v>164</v>
      </c>
      <c r="O63" s="33">
        <f>K48/K45</f>
        <v>1.5673559822747416</v>
      </c>
      <c r="R63">
        <v>114</v>
      </c>
      <c r="S63" t="s">
        <v>222</v>
      </c>
      <c r="T63" s="33">
        <f>K37/C30</f>
        <v>1.8101905716476489E-3</v>
      </c>
    </row>
    <row r="64" spans="1:20" x14ac:dyDescent="0.3">
      <c r="M64">
        <v>55</v>
      </c>
      <c r="N64" t="s">
        <v>165</v>
      </c>
      <c r="O64" s="33">
        <f>K49/K45</f>
        <v>0.3132939438700148</v>
      </c>
      <c r="R64">
        <v>115</v>
      </c>
      <c r="S64" t="s">
        <v>223</v>
      </c>
      <c r="T64" s="33">
        <f>K38/C30</f>
        <v>2.7446932855307309E-3</v>
      </c>
    </row>
    <row r="65" spans="13:20" x14ac:dyDescent="0.3">
      <c r="M65">
        <v>56</v>
      </c>
      <c r="N65" t="s">
        <v>166</v>
      </c>
      <c r="O65" s="33">
        <f>K50/K45</f>
        <v>0.59940915805022155</v>
      </c>
      <c r="R65">
        <v>116</v>
      </c>
      <c r="S65" t="s">
        <v>224</v>
      </c>
      <c r="T65" s="33">
        <f>K39/C30</f>
        <v>0</v>
      </c>
    </row>
    <row r="66" spans="13:20" x14ac:dyDescent="0.3">
      <c r="R66">
        <v>117</v>
      </c>
      <c r="S66" t="s">
        <v>225</v>
      </c>
      <c r="T66" s="33">
        <f>SUM(K40:K41)/C30</f>
        <v>3.9046529478681231E-4</v>
      </c>
    </row>
    <row r="67" spans="13:20" x14ac:dyDescent="0.3">
      <c r="M67">
        <v>57</v>
      </c>
      <c r="N67" t="s">
        <v>167</v>
      </c>
      <c r="O67" s="33">
        <f>K48/C30</f>
        <v>1.7335678840932494E-2</v>
      </c>
      <c r="R67">
        <v>118</v>
      </c>
      <c r="S67" t="s">
        <v>226</v>
      </c>
      <c r="T67" s="33">
        <f>K42/C30</f>
        <v>1.6010710832262598E-4</v>
      </c>
    </row>
    <row r="68" spans="13:20" x14ac:dyDescent="0.3">
      <c r="M68">
        <v>58</v>
      </c>
      <c r="N68" t="s">
        <v>168</v>
      </c>
      <c r="O68" s="33">
        <f>K49/C30</f>
        <v>3.4651752729825481E-3</v>
      </c>
      <c r="R68">
        <v>119</v>
      </c>
      <c r="S68" t="s">
        <v>227</v>
      </c>
      <c r="T68" s="33">
        <f>K43/C30</f>
        <v>2.0944623762204745E-3</v>
      </c>
    </row>
    <row r="69" spans="13:20" x14ac:dyDescent="0.3">
      <c r="M69">
        <v>59</v>
      </c>
      <c r="N69" t="s">
        <v>169</v>
      </c>
      <c r="O69" s="33">
        <f>K50/C30</f>
        <v>6.6297412813593488E-3</v>
      </c>
      <c r="R69">
        <v>120</v>
      </c>
      <c r="S69" t="s">
        <v>228</v>
      </c>
      <c r="T69" s="33">
        <f>K44/C30</f>
        <v>3.8605418057792366E-3</v>
      </c>
    </row>
    <row r="70" spans="13:20" x14ac:dyDescent="0.3">
      <c r="T70" s="33"/>
    </row>
    <row r="71" spans="13:20" x14ac:dyDescent="0.3">
      <c r="R71">
        <v>121</v>
      </c>
      <c r="S71" t="s">
        <v>229</v>
      </c>
      <c r="T71" s="33">
        <f>K37/K45</f>
        <v>0.16366322008862633</v>
      </c>
    </row>
    <row r="72" spans="13:20" x14ac:dyDescent="0.3">
      <c r="R72">
        <v>122</v>
      </c>
      <c r="S72" t="s">
        <v>230</v>
      </c>
      <c r="T72" s="33">
        <f>K38/K45</f>
        <v>0.2481536189069424</v>
      </c>
    </row>
    <row r="73" spans="13:20" x14ac:dyDescent="0.3">
      <c r="R73">
        <v>123</v>
      </c>
      <c r="S73" t="s">
        <v>231</v>
      </c>
      <c r="T73" s="33">
        <f>K39/K45</f>
        <v>0</v>
      </c>
    </row>
    <row r="74" spans="13:20" x14ac:dyDescent="0.3">
      <c r="R74">
        <v>124</v>
      </c>
      <c r="S74" t="s">
        <v>232</v>
      </c>
      <c r="T74" s="33">
        <f>SUM(K40:K41)/K45</f>
        <v>3.5302806499261451E-2</v>
      </c>
    </row>
    <row r="75" spans="13:20" x14ac:dyDescent="0.3">
      <c r="R75">
        <v>125</v>
      </c>
      <c r="S75" t="s">
        <v>233</v>
      </c>
      <c r="T75" s="33">
        <f>K42/K45</f>
        <v>1.447562776957164E-2</v>
      </c>
    </row>
    <row r="76" spans="13:20" x14ac:dyDescent="0.3">
      <c r="R76">
        <v>126</v>
      </c>
      <c r="S76" t="s">
        <v>234</v>
      </c>
      <c r="T76" s="33">
        <f>K43/K45</f>
        <v>0.18936484490398819</v>
      </c>
    </row>
    <row r="77" spans="13:20" x14ac:dyDescent="0.3">
      <c r="R77">
        <v>127</v>
      </c>
      <c r="S77" t="s">
        <v>235</v>
      </c>
      <c r="T77" s="33">
        <f>K44/K45</f>
        <v>0.34903988183161005</v>
      </c>
    </row>
  </sheetData>
  <pageMargins left="0.7" right="0.7" top="0.75" bottom="0.75" header="0.3" footer="0.3"/>
  <pageSetup orientation="portrait" horizontalDpi="0" verticalDpi="0" r:id="rId1"/>
  <ignoredErrors>
    <ignoredError sqref="T66 T74 O53:O61 O9" formulaRange="1"/>
    <ignoredError sqref="T2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sqref="A1:C16"/>
    </sheetView>
  </sheetViews>
  <sheetFormatPr defaultRowHeight="14.4" x14ac:dyDescent="0.3"/>
  <cols>
    <col min="1" max="1" width="8.5546875" customWidth="1"/>
    <col min="2" max="2" width="32.33203125" customWidth="1"/>
    <col min="3" max="3" width="10.5546875" style="23" bestFit="1" customWidth="1"/>
  </cols>
  <sheetData>
    <row r="2" spans="1:3" x14ac:dyDescent="0.3">
      <c r="B2" s="19" t="s">
        <v>51</v>
      </c>
    </row>
    <row r="3" spans="1:3" x14ac:dyDescent="0.3">
      <c r="B3" s="19"/>
    </row>
    <row r="4" spans="1:3" x14ac:dyDescent="0.3">
      <c r="B4" s="6" t="s">
        <v>49</v>
      </c>
    </row>
    <row r="5" spans="1:3" x14ac:dyDescent="0.3">
      <c r="A5">
        <v>1</v>
      </c>
      <c r="B5" t="s">
        <v>52</v>
      </c>
      <c r="C5" s="23">
        <v>396.49200000000002</v>
      </c>
    </row>
    <row r="6" spans="1:3" x14ac:dyDescent="0.3">
      <c r="A6">
        <v>2</v>
      </c>
      <c r="B6" t="s">
        <v>53</v>
      </c>
      <c r="C6" s="23">
        <v>0</v>
      </c>
    </row>
    <row r="7" spans="1:3" x14ac:dyDescent="0.3">
      <c r="A7">
        <v>3</v>
      </c>
      <c r="B7" t="s">
        <v>54</v>
      </c>
      <c r="C7" s="23">
        <v>9.2070000000000007</v>
      </c>
    </row>
    <row r="8" spans="1:3" x14ac:dyDescent="0.3">
      <c r="A8">
        <v>4</v>
      </c>
      <c r="B8" t="s">
        <v>55</v>
      </c>
      <c r="C8" s="23">
        <v>5.4249999999999998</v>
      </c>
    </row>
    <row r="10" spans="1:3" x14ac:dyDescent="0.3">
      <c r="B10" s="6" t="s">
        <v>56</v>
      </c>
    </row>
    <row r="11" spans="1:3" x14ac:dyDescent="0.3">
      <c r="A11">
        <v>5</v>
      </c>
      <c r="B11" t="s">
        <v>57</v>
      </c>
      <c r="C11" s="23">
        <v>23.555</v>
      </c>
    </row>
    <row r="12" spans="1:3" x14ac:dyDescent="0.3">
      <c r="A12">
        <v>6</v>
      </c>
      <c r="B12" t="s">
        <v>58</v>
      </c>
      <c r="C12" s="23">
        <v>0</v>
      </c>
    </row>
    <row r="13" spans="1:3" x14ac:dyDescent="0.3">
      <c r="A13">
        <v>7</v>
      </c>
      <c r="B13" t="s">
        <v>59</v>
      </c>
      <c r="C13" s="23">
        <v>205.71</v>
      </c>
    </row>
    <row r="14" spans="1:3" x14ac:dyDescent="0.3">
      <c r="A14">
        <v>8</v>
      </c>
      <c r="B14" t="s">
        <v>60</v>
      </c>
      <c r="C14" s="23">
        <v>0</v>
      </c>
    </row>
    <row r="16" spans="1:3" x14ac:dyDescent="0.3">
      <c r="A16">
        <v>9</v>
      </c>
      <c r="B16" s="6" t="s">
        <v>61</v>
      </c>
      <c r="C16" s="23">
        <f>SUM(C5:C14)</f>
        <v>640.38900000000001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7"/>
  <sheetViews>
    <sheetView topLeftCell="A42" workbookViewId="0">
      <selection activeCell="C57" sqref="A1:C57"/>
    </sheetView>
  </sheetViews>
  <sheetFormatPr defaultRowHeight="14.4" x14ac:dyDescent="0.3"/>
  <cols>
    <col min="2" max="2" width="52.109375" customWidth="1"/>
    <col min="3" max="3" width="11.88671875" style="24" customWidth="1"/>
  </cols>
  <sheetData>
    <row r="2" spans="2:3" x14ac:dyDescent="0.3">
      <c r="B2" s="6" t="s">
        <v>62</v>
      </c>
    </row>
    <row r="4" spans="2:3" x14ac:dyDescent="0.3">
      <c r="B4" s="6" t="s">
        <v>63</v>
      </c>
    </row>
    <row r="5" spans="2:3" x14ac:dyDescent="0.3">
      <c r="B5" t="s">
        <v>64</v>
      </c>
      <c r="C5" s="24">
        <v>18.440000000000001</v>
      </c>
    </row>
    <row r="6" spans="2:3" x14ac:dyDescent="0.3">
      <c r="B6" t="s">
        <v>65</v>
      </c>
      <c r="C6" s="24">
        <v>61.408000000000001</v>
      </c>
    </row>
    <row r="7" spans="2:3" x14ac:dyDescent="0.3">
      <c r="B7" t="s">
        <v>66</v>
      </c>
      <c r="C7" s="24">
        <v>0.748</v>
      </c>
    </row>
    <row r="8" spans="2:3" x14ac:dyDescent="0.3">
      <c r="B8" t="s">
        <v>105</v>
      </c>
      <c r="C8" s="24">
        <v>4.2439999999999998</v>
      </c>
    </row>
    <row r="9" spans="2:3" x14ac:dyDescent="0.3">
      <c r="B9" t="s">
        <v>67</v>
      </c>
      <c r="C9" s="24">
        <v>4.0000000000000001E-3</v>
      </c>
    </row>
    <row r="10" spans="2:3" x14ac:dyDescent="0.3">
      <c r="B10" t="s">
        <v>68</v>
      </c>
      <c r="C10" s="24">
        <f>SUM(C5:C9)</f>
        <v>84.844000000000008</v>
      </c>
    </row>
    <row r="11" spans="2:3" x14ac:dyDescent="0.3">
      <c r="B11" t="s">
        <v>69</v>
      </c>
      <c r="C11" s="24">
        <v>0.32400000000000001</v>
      </c>
    </row>
    <row r="12" spans="2:3" x14ac:dyDescent="0.3">
      <c r="B12" t="s">
        <v>81</v>
      </c>
      <c r="C12" s="24">
        <v>0</v>
      </c>
    </row>
    <row r="13" spans="2:3" x14ac:dyDescent="0.3">
      <c r="B13" t="s">
        <v>70</v>
      </c>
      <c r="C13" s="24">
        <v>0.85599999999999998</v>
      </c>
    </row>
    <row r="14" spans="2:3" x14ac:dyDescent="0.3">
      <c r="B14" t="s">
        <v>72</v>
      </c>
      <c r="C14" s="24">
        <v>5.9359999999999999</v>
      </c>
    </row>
    <row r="15" spans="2:3" x14ac:dyDescent="0.3">
      <c r="B15" t="s">
        <v>106</v>
      </c>
      <c r="C15" s="24">
        <v>4.1399999999999997</v>
      </c>
    </row>
    <row r="16" spans="2:3" x14ac:dyDescent="0.3">
      <c r="B16" t="s">
        <v>71</v>
      </c>
      <c r="C16" s="24">
        <v>1.964</v>
      </c>
    </row>
    <row r="17" spans="2:3" x14ac:dyDescent="0.3">
      <c r="B17" t="s">
        <v>107</v>
      </c>
      <c r="C17" s="24">
        <f>SUM(C11:C16)</f>
        <v>13.22</v>
      </c>
    </row>
    <row r="18" spans="2:3" x14ac:dyDescent="0.3">
      <c r="B18" s="6" t="s">
        <v>73</v>
      </c>
      <c r="C18" s="31">
        <f>C10+C17</f>
        <v>98.064000000000007</v>
      </c>
    </row>
    <row r="20" spans="2:3" x14ac:dyDescent="0.3">
      <c r="B20" s="6" t="s">
        <v>74</v>
      </c>
    </row>
    <row r="21" spans="2:3" x14ac:dyDescent="0.3">
      <c r="B21" t="s">
        <v>75</v>
      </c>
      <c r="C21" s="24">
        <v>8.7999999999999995E-2</v>
      </c>
    </row>
    <row r="22" spans="2:3" x14ac:dyDescent="0.3">
      <c r="B22" s="2" t="s">
        <v>76</v>
      </c>
      <c r="C22" s="24">
        <v>1.0960000000000001</v>
      </c>
    </row>
    <row r="23" spans="2:3" x14ac:dyDescent="0.3">
      <c r="B23" s="2" t="s">
        <v>77</v>
      </c>
      <c r="C23" s="24">
        <v>0</v>
      </c>
    </row>
    <row r="24" spans="2:3" x14ac:dyDescent="0.3">
      <c r="B24" s="2" t="s">
        <v>78</v>
      </c>
      <c r="C24" s="24">
        <v>1.224</v>
      </c>
    </row>
    <row r="25" spans="2:3" x14ac:dyDescent="0.3">
      <c r="B25" s="2" t="s">
        <v>79</v>
      </c>
      <c r="C25" s="24">
        <v>0.48399999999999999</v>
      </c>
    </row>
    <row r="26" spans="2:3" x14ac:dyDescent="0.3">
      <c r="B26" s="2" t="s">
        <v>80</v>
      </c>
      <c r="C26" s="24">
        <f>SUM(C21:C25)</f>
        <v>2.8920000000000003</v>
      </c>
    </row>
    <row r="27" spans="2:3" x14ac:dyDescent="0.3">
      <c r="B27" s="2" t="s">
        <v>81</v>
      </c>
      <c r="C27" s="24">
        <v>4.3999999999999997E-2</v>
      </c>
    </row>
    <row r="28" spans="2:3" x14ac:dyDescent="0.3">
      <c r="B28" s="2" t="s">
        <v>82</v>
      </c>
      <c r="C28" s="24">
        <v>0.216</v>
      </c>
    </row>
    <row r="29" spans="2:3" x14ac:dyDescent="0.3">
      <c r="B29" s="2" t="s">
        <v>83</v>
      </c>
      <c r="C29" s="24">
        <v>0</v>
      </c>
    </row>
    <row r="30" spans="2:3" x14ac:dyDescent="0.3">
      <c r="B30" s="6" t="s">
        <v>84</v>
      </c>
      <c r="C30" s="31">
        <f>SUM(C26:C29)</f>
        <v>3.1520000000000006</v>
      </c>
    </row>
    <row r="32" spans="2:3" x14ac:dyDescent="0.3">
      <c r="B32" s="6" t="s">
        <v>85</v>
      </c>
      <c r="C32" s="31">
        <f>C18-C30</f>
        <v>94.912000000000006</v>
      </c>
    </row>
    <row r="33" spans="2:3" x14ac:dyDescent="0.3">
      <c r="C33" s="24" t="s">
        <v>108</v>
      </c>
    </row>
    <row r="34" spans="2:3" x14ac:dyDescent="0.3">
      <c r="B34" s="6" t="s">
        <v>86</v>
      </c>
      <c r="C34" s="31">
        <v>-3.2000000000000001E-2</v>
      </c>
    </row>
    <row r="36" spans="2:3" x14ac:dyDescent="0.3">
      <c r="B36" s="6" t="s">
        <v>87</v>
      </c>
    </row>
    <row r="37" spans="2:3" x14ac:dyDescent="0.3">
      <c r="B37" t="s">
        <v>88</v>
      </c>
      <c r="C37" s="24">
        <v>4.4320000000000004</v>
      </c>
    </row>
    <row r="38" spans="2:3" x14ac:dyDescent="0.3">
      <c r="B38" s="2" t="s">
        <v>89</v>
      </c>
      <c r="C38" s="24">
        <v>6.72</v>
      </c>
    </row>
    <row r="39" spans="2:3" x14ac:dyDescent="0.3">
      <c r="B39" t="s">
        <v>90</v>
      </c>
      <c r="C39" s="24">
        <v>0</v>
      </c>
    </row>
    <row r="40" spans="2:3" x14ac:dyDescent="0.3">
      <c r="B40" s="2" t="s">
        <v>91</v>
      </c>
      <c r="C40" s="24">
        <v>0.94</v>
      </c>
    </row>
    <row r="41" spans="2:3" x14ac:dyDescent="0.3">
      <c r="B41" s="2" t="s">
        <v>92</v>
      </c>
      <c r="C41" s="24">
        <v>1.6E-2</v>
      </c>
    </row>
    <row r="42" spans="2:3" x14ac:dyDescent="0.3">
      <c r="B42" s="2" t="s">
        <v>93</v>
      </c>
      <c r="C42" s="24">
        <v>0.39200000000000002</v>
      </c>
    </row>
    <row r="43" spans="2:3" x14ac:dyDescent="0.3">
      <c r="B43" s="2" t="s">
        <v>94</v>
      </c>
      <c r="C43" s="24">
        <v>5.1280000000000001</v>
      </c>
    </row>
    <row r="44" spans="2:3" x14ac:dyDescent="0.3">
      <c r="B44" s="2" t="s">
        <v>95</v>
      </c>
      <c r="C44" s="24">
        <v>9.452</v>
      </c>
    </row>
    <row r="45" spans="2:3" x14ac:dyDescent="0.3">
      <c r="B45" s="6" t="s">
        <v>96</v>
      </c>
      <c r="C45" s="31">
        <f>SUM(C37:C44)</f>
        <v>27.08</v>
      </c>
    </row>
    <row r="46" spans="2:3" x14ac:dyDescent="0.3">
      <c r="C46" s="24" t="s">
        <v>108</v>
      </c>
    </row>
    <row r="47" spans="2:3" x14ac:dyDescent="0.3">
      <c r="B47" s="6" t="s">
        <v>97</v>
      </c>
    </row>
    <row r="48" spans="2:3" x14ac:dyDescent="0.3">
      <c r="B48" t="s">
        <v>98</v>
      </c>
      <c r="C48" s="24">
        <v>42.444000000000003</v>
      </c>
    </row>
    <row r="49" spans="2:3" x14ac:dyDescent="0.3">
      <c r="B49" t="s">
        <v>99</v>
      </c>
      <c r="C49" s="24">
        <v>8.484</v>
      </c>
    </row>
    <row r="50" spans="2:3" x14ac:dyDescent="0.3">
      <c r="B50" t="s">
        <v>100</v>
      </c>
      <c r="C50" s="24">
        <v>16.231999999999999</v>
      </c>
    </row>
    <row r="51" spans="2:3" x14ac:dyDescent="0.3">
      <c r="B51" s="6" t="s">
        <v>109</v>
      </c>
      <c r="C51" s="31">
        <f>SUM(C48:C50)</f>
        <v>67.16</v>
      </c>
    </row>
    <row r="53" spans="2:3" x14ac:dyDescent="0.3">
      <c r="B53" s="6" t="s">
        <v>101</v>
      </c>
      <c r="C53" s="31">
        <f>C32-C34+C45-C51</f>
        <v>54.864000000000004</v>
      </c>
    </row>
    <row r="54" spans="2:3" x14ac:dyDescent="0.3">
      <c r="B54" t="s">
        <v>102</v>
      </c>
      <c r="C54" s="24">
        <v>0.73199999999999998</v>
      </c>
    </row>
    <row r="55" spans="2:3" x14ac:dyDescent="0.3">
      <c r="B55" t="s">
        <v>103</v>
      </c>
      <c r="C55" s="24">
        <v>0</v>
      </c>
    </row>
    <row r="57" spans="2:3" x14ac:dyDescent="0.3">
      <c r="B57" s="6" t="s">
        <v>104</v>
      </c>
      <c r="C57" s="32">
        <f>C53-C54+C55</f>
        <v>54.132000000000005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12-1 to 12-7</vt:lpstr>
      <vt:lpstr>Table 12-2</vt:lpstr>
      <vt:lpstr>Table 12-3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M. Cornett</dc:creator>
  <cp:lastModifiedBy>Marcia M. Cornett</cp:lastModifiedBy>
  <dcterms:created xsi:type="dcterms:W3CDTF">2016-08-25T17:53:52Z</dcterms:created>
  <dcterms:modified xsi:type="dcterms:W3CDTF">2016-09-01T18:15:16Z</dcterms:modified>
</cp:coreProperties>
</file>